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Sheet1" sheetId="1" r:id="rId1"/>
  </sheets>
  <calcPr calcId="125725"/>
</workbook>
</file>

<file path=xl/calcChain.xml><?xml version="1.0" encoding="utf-8"?>
<calcChain xmlns="http://schemas.openxmlformats.org/spreadsheetml/2006/main">
  <c r="C30" i="1"/>
  <c r="D30" s="1"/>
  <c r="F29"/>
  <c r="G29" s="1"/>
  <c r="D29"/>
  <c r="C29"/>
  <c r="J29"/>
  <c r="G28"/>
  <c r="F28"/>
  <c r="C28"/>
  <c r="H28"/>
  <c r="D27"/>
  <c r="C27"/>
  <c r="C26"/>
  <c r="D25"/>
  <c r="C25"/>
  <c r="C24"/>
  <c r="I29" l="1"/>
  <c r="J28"/>
  <c r="H29"/>
  <c r="D24"/>
  <c r="D32" s="1"/>
  <c r="D28"/>
  <c r="D26"/>
  <c r="I28"/>
  <c r="C14"/>
  <c r="D14" s="1"/>
  <c r="K13"/>
  <c r="J13"/>
  <c r="P13" s="1"/>
  <c r="G13"/>
  <c r="M13" s="1"/>
  <c r="C13"/>
  <c r="D13" s="1"/>
  <c r="K29"/>
  <c r="P29" s="1"/>
  <c r="K12"/>
  <c r="I12"/>
  <c r="G12"/>
  <c r="C12"/>
  <c r="D12" s="1"/>
  <c r="K28"/>
  <c r="N28" s="1"/>
  <c r="K11"/>
  <c r="F11"/>
  <c r="G11" s="1"/>
  <c r="C11"/>
  <c r="F27"/>
  <c r="G27" s="1"/>
  <c r="H27" s="1"/>
  <c r="K10"/>
  <c r="F10"/>
  <c r="G10" s="1"/>
  <c r="M10" s="1"/>
  <c r="K26"/>
  <c r="F26"/>
  <c r="G26" s="1"/>
  <c r="H26" s="1"/>
  <c r="K9"/>
  <c r="F9"/>
  <c r="G9" s="1"/>
  <c r="M9" s="1"/>
  <c r="F25"/>
  <c r="G25" s="1"/>
  <c r="K8"/>
  <c r="F8"/>
  <c r="G8" s="1"/>
  <c r="D8"/>
  <c r="C8"/>
  <c r="K24"/>
  <c r="F24"/>
  <c r="G24" s="1"/>
  <c r="K7"/>
  <c r="F7"/>
  <c r="G7" s="1"/>
  <c r="C7"/>
  <c r="M8" l="1"/>
  <c r="M7"/>
  <c r="O12"/>
  <c r="M11"/>
  <c r="M12"/>
  <c r="N26"/>
  <c r="AA26" s="1"/>
  <c r="AG26" s="1"/>
  <c r="I26"/>
  <c r="M28"/>
  <c r="Z28" s="1"/>
  <c r="AF28" s="1"/>
  <c r="J26"/>
  <c r="P26" s="1"/>
  <c r="J7"/>
  <c r="P7" s="1"/>
  <c r="H7"/>
  <c r="N7" s="1"/>
  <c r="I7"/>
  <c r="O7" s="1"/>
  <c r="D7"/>
  <c r="AA28"/>
  <c r="AG28" s="1"/>
  <c r="M24"/>
  <c r="J8"/>
  <c r="P8" s="1"/>
  <c r="C10"/>
  <c r="D10" s="1"/>
  <c r="H12"/>
  <c r="N12" s="1"/>
  <c r="AB12" s="1"/>
  <c r="AH12" s="1"/>
  <c r="N29"/>
  <c r="H25"/>
  <c r="O29"/>
  <c r="J27"/>
  <c r="O26"/>
  <c r="I25"/>
  <c r="J25"/>
  <c r="M26"/>
  <c r="J12"/>
  <c r="P12" s="1"/>
  <c r="I13"/>
  <c r="O13" s="1"/>
  <c r="O28"/>
  <c r="I24"/>
  <c r="O24" s="1"/>
  <c r="I27"/>
  <c r="M29"/>
  <c r="C9"/>
  <c r="D9" s="1"/>
  <c r="H13"/>
  <c r="N13" s="1"/>
  <c r="AC13" s="1"/>
  <c r="AI13" s="1"/>
  <c r="P28"/>
  <c r="J24"/>
  <c r="P24" s="1"/>
  <c r="H24"/>
  <c r="N24" s="1"/>
  <c r="Z13" l="1"/>
  <c r="AF13" s="1"/>
  <c r="R12"/>
  <c r="V12" s="1"/>
  <c r="K27"/>
  <c r="O27" s="1"/>
  <c r="J11"/>
  <c r="P11" s="1"/>
  <c r="H11"/>
  <c r="N11" s="1"/>
  <c r="I11"/>
  <c r="O11" s="1"/>
  <c r="AB29"/>
  <c r="AH29" s="1"/>
  <c r="AA7"/>
  <c r="AG7" s="1"/>
  <c r="AA13"/>
  <c r="AG13" s="1"/>
  <c r="AC7"/>
  <c r="AI7" s="1"/>
  <c r="H10"/>
  <c r="N10" s="1"/>
  <c r="D11"/>
  <c r="J10"/>
  <c r="P10" s="1"/>
  <c r="I10"/>
  <c r="O10" s="1"/>
  <c r="Z7"/>
  <c r="AF7" s="1"/>
  <c r="AC24"/>
  <c r="AI24" s="1"/>
  <c r="AB28"/>
  <c r="AH28" s="1"/>
  <c r="AC12"/>
  <c r="AI12" s="1"/>
  <c r="AB26"/>
  <c r="AH26" s="1"/>
  <c r="AA12"/>
  <c r="AG12" s="1"/>
  <c r="U12"/>
  <c r="AB7"/>
  <c r="AH7" s="1"/>
  <c r="H8"/>
  <c r="N8" s="1"/>
  <c r="R13"/>
  <c r="U13" s="1"/>
  <c r="AC28"/>
  <c r="AI28" s="1"/>
  <c r="Z29"/>
  <c r="AF29" s="1"/>
  <c r="R29"/>
  <c r="W29" s="1"/>
  <c r="R24"/>
  <c r="T24" s="1"/>
  <c r="Z24"/>
  <c r="AF24" s="1"/>
  <c r="AA24"/>
  <c r="AG24" s="1"/>
  <c r="AB24"/>
  <c r="AH24" s="1"/>
  <c r="AB13"/>
  <c r="AH13" s="1"/>
  <c r="V13"/>
  <c r="R26"/>
  <c r="U26" s="1"/>
  <c r="Z26"/>
  <c r="AF26" s="1"/>
  <c r="AC26"/>
  <c r="AI26" s="1"/>
  <c r="W26"/>
  <c r="AA29"/>
  <c r="AG29" s="1"/>
  <c r="K25"/>
  <c r="M25" s="1"/>
  <c r="I8"/>
  <c r="O8" s="1"/>
  <c r="I9"/>
  <c r="O9" s="1"/>
  <c r="H9"/>
  <c r="N9" s="1"/>
  <c r="J9"/>
  <c r="P9" s="1"/>
  <c r="R28"/>
  <c r="W28" s="1"/>
  <c r="AC29"/>
  <c r="AI29" s="1"/>
  <c r="D16"/>
  <c r="Z12"/>
  <c r="AF12" s="1"/>
  <c r="R7"/>
  <c r="T7" s="1"/>
  <c r="P27" l="1"/>
  <c r="U29"/>
  <c r="T26"/>
  <c r="T12"/>
  <c r="W7"/>
  <c r="W12"/>
  <c r="V29"/>
  <c r="U24"/>
  <c r="T29"/>
  <c r="P25"/>
  <c r="AA8"/>
  <c r="AG8" s="1"/>
  <c r="U8"/>
  <c r="R8"/>
  <c r="Z8"/>
  <c r="AF8" s="1"/>
  <c r="AB10"/>
  <c r="AH10" s="1"/>
  <c r="AA11"/>
  <c r="AG11" s="1"/>
  <c r="R11"/>
  <c r="T11" s="1"/>
  <c r="Z11"/>
  <c r="AF11" s="1"/>
  <c r="W24"/>
  <c r="AC8"/>
  <c r="AI8" s="1"/>
  <c r="AC9"/>
  <c r="AI9" s="1"/>
  <c r="V24"/>
  <c r="AA9"/>
  <c r="AG9" s="1"/>
  <c r="R9"/>
  <c r="T9" s="1"/>
  <c r="Z9"/>
  <c r="AF9" s="1"/>
  <c r="U28"/>
  <c r="T28"/>
  <c r="AB8"/>
  <c r="AH8" s="1"/>
  <c r="V8"/>
  <c r="AC10"/>
  <c r="AI10" s="1"/>
  <c r="AB11"/>
  <c r="AH11" s="1"/>
  <c r="V11"/>
  <c r="AB9"/>
  <c r="AH9" s="1"/>
  <c r="W13"/>
  <c r="T13"/>
  <c r="AA10"/>
  <c r="AG10" s="1"/>
  <c r="R10"/>
  <c r="T10" s="1"/>
  <c r="Z10"/>
  <c r="AF10" s="1"/>
  <c r="M27"/>
  <c r="N27"/>
  <c r="AC27" s="1"/>
  <c r="AI27" s="1"/>
  <c r="V26"/>
  <c r="U7"/>
  <c r="V7"/>
  <c r="V28"/>
  <c r="O25"/>
  <c r="AC11"/>
  <c r="AI11" s="1"/>
  <c r="W11"/>
  <c r="N25"/>
  <c r="Z25" s="1"/>
  <c r="AF25" s="1"/>
  <c r="V9" l="1"/>
  <c r="AA27"/>
  <c r="AG27" s="1"/>
  <c r="U27"/>
  <c r="U10"/>
  <c r="W10"/>
  <c r="W9"/>
  <c r="U11"/>
  <c r="AB25"/>
  <c r="AH25" s="1"/>
  <c r="T8"/>
  <c r="W8"/>
  <c r="AB27"/>
  <c r="AH27" s="1"/>
  <c r="AA25"/>
  <c r="AG25" s="1"/>
  <c r="R27"/>
  <c r="Z27"/>
  <c r="AF27" s="1"/>
  <c r="AF33" s="1"/>
  <c r="T27"/>
  <c r="V10"/>
  <c r="AC25"/>
  <c r="AI25" s="1"/>
  <c r="AI33" s="1"/>
  <c r="R25"/>
  <c r="U25" s="1"/>
  <c r="U9"/>
  <c r="AG33" l="1"/>
  <c r="AH33"/>
  <c r="U33"/>
  <c r="T25"/>
  <c r="T33" s="1"/>
  <c r="W25"/>
  <c r="V27"/>
  <c r="W27"/>
  <c r="V25"/>
  <c r="V33" l="1"/>
  <c r="W33"/>
</calcChain>
</file>

<file path=xl/sharedStrings.xml><?xml version="1.0" encoding="utf-8"?>
<sst xmlns="http://schemas.openxmlformats.org/spreadsheetml/2006/main" count="162" uniqueCount="55">
  <si>
    <t>Alpha</t>
  </si>
  <si>
    <t>Squared Error</t>
  </si>
  <si>
    <t>Winning Methods</t>
  </si>
  <si>
    <t>Ratios  of Squared Error to that of Interp Along Curve</t>
  </si>
  <si>
    <t>Lns of ratios-input capped at 5% and 20</t>
  </si>
  <si>
    <t>Trunc Pt.</t>
  </si>
  <si>
    <t>Fitted</t>
  </si>
  <si>
    <t>Interp</t>
  </si>
  <si>
    <t>Intermediate</t>
  </si>
  <si>
    <t xml:space="preserve">Fitted </t>
  </si>
  <si>
    <t>Squared</t>
  </si>
  <si>
    <t>Curve</t>
  </si>
  <si>
    <t>Along Curve</t>
  </si>
  <si>
    <t>Linear</t>
  </si>
  <si>
    <t>Geometric</t>
  </si>
  <si>
    <t>Actual</t>
  </si>
  <si>
    <t>Min</t>
  </si>
  <si>
    <t xml:space="preserve"> Limits</t>
  </si>
  <si>
    <t>ILF</t>
  </si>
  <si>
    <t>Pareto</t>
  </si>
  <si>
    <t xml:space="preserve"> Error</t>
  </si>
  <si>
    <t>Interp Pt.</t>
  </si>
  <si>
    <t>Value</t>
  </si>
  <si>
    <t>Interpolation</t>
  </si>
  <si>
    <t>Values</t>
  </si>
  <si>
    <t>Error</t>
  </si>
  <si>
    <t>Part A</t>
  </si>
  <si>
    <t>Part A:</t>
  </si>
  <si>
    <t>Part B</t>
  </si>
  <si>
    <t>Part B:</t>
  </si>
  <si>
    <t xml:space="preserve">The interpolated ILFs for the values for the "x" points in the middle are shown.  Several methods, each with its own column, are used.  </t>
  </si>
  <si>
    <t xml:space="preserve">Along </t>
  </si>
  <si>
    <t>Part C</t>
  </si>
  <si>
    <t>Curve Fit</t>
  </si>
  <si>
    <t>Interpolations/Various Methods</t>
  </si>
  <si>
    <t>Squared Error Each Interpolation</t>
  </si>
  <si>
    <t xml:space="preserve">The actual, true values are in the last column for accuracy testing.  Of course, you would not normally have them, but this exercise was for testing.  </t>
  </si>
  <si>
    <t>For each interpolated value =(interpolated value from Part B-actual value from Part B), squared.  The lowest value of the error in each row is shown, too.</t>
  </si>
  <si>
    <t>This relates solely to testing.</t>
  </si>
  <si>
    <t>Part D</t>
  </si>
  <si>
    <t>Testing only.  A "1" is assigned to the method that has the least prediction error.</t>
  </si>
  <si>
    <t>Part E</t>
  </si>
  <si>
    <t>Testing only.  Comparison of error of each method in row to interpolation along curve (baseline needed to normalize errors).</t>
  </si>
  <si>
    <t>Part 5</t>
  </si>
  <si>
    <t>Part F</t>
  </si>
  <si>
    <t>Conversion of part E to capped logs for easy computation of geometric average, plus capping to mitigate outliers.</t>
  </si>
  <si>
    <t>Rows 19-32</t>
  </si>
  <si>
    <t>Same method, but other set of initial values.</t>
  </si>
  <si>
    <t>Blue area</t>
  </si>
  <si>
    <t>Testing only.  Summary scores for this set of ILFs</t>
  </si>
  <si>
    <t xml:space="preserve">A Pareto Curve based ILF derived from the Pareto parameters in the box generates the "Fitted Pareto" column. </t>
  </si>
  <si>
    <t>The green parameters were selected via solver  to mininmize the approximation error sum of squares in orange.</t>
  </si>
  <si>
    <t>See the formulas in the cells for details.</t>
  </si>
  <si>
    <t xml:space="preserve">Broad note - These workbooks were originally background workbooks, designed just for doing the calculations.  I was asked to upload them, but to only include minimal updating in light of the </t>
  </si>
  <si>
    <t xml:space="preserve">effort involved to make it followable.  This should not be interpreted as say, suitable for inclusion in an actuarial report.  Again, all these spreadsheets were just designed to process  data in the background. </t>
  </si>
</sst>
</file>

<file path=xl/styles.xml><?xml version="1.0" encoding="utf-8"?>
<styleSheet xmlns="http://schemas.openxmlformats.org/spreadsheetml/2006/main">
  <numFmts count="1">
    <numFmt numFmtId="5" formatCode="&quot;$&quot;#,##0_);\(&quot;$&quot;#,##0\)"/>
  </numFmts>
  <fonts count="2">
    <font>
      <sz val="11"/>
      <color theme="1"/>
      <name val="Calibri"/>
      <family val="2"/>
      <scheme val="minor"/>
    </font>
    <font>
      <sz val="10"/>
      <name val="Arial"/>
      <family val="2"/>
    </font>
  </fonts>
  <fills count="5">
    <fill>
      <patternFill patternType="none"/>
    </fill>
    <fill>
      <patternFill patternType="gray125"/>
    </fill>
    <fill>
      <patternFill patternType="solid">
        <fgColor rgb="FF92D050"/>
        <bgColor indexed="64"/>
      </patternFill>
    </fill>
    <fill>
      <patternFill patternType="solid">
        <fgColor theme="9" tint="-0.24994659260841701"/>
        <bgColor indexed="64"/>
      </patternFill>
    </fill>
    <fill>
      <patternFill patternType="solid">
        <fgColor rgb="FF00B0F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8">
    <xf numFmtId="0" fontId="0" fillId="0" borderId="0" xfId="0"/>
    <xf numFmtId="5" fontId="0" fillId="0" borderId="0" xfId="0" applyNumberFormat="1"/>
    <xf numFmtId="2"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5" fontId="0" fillId="0" borderId="4" xfId="0" applyNumberFormat="1" applyBorder="1"/>
    <xf numFmtId="5" fontId="0" fillId="0" borderId="6" xfId="0" applyNumberFormat="1" applyBorder="1"/>
    <xf numFmtId="0" fontId="0" fillId="0" borderId="7" xfId="0" applyBorder="1"/>
    <xf numFmtId="0" fontId="0" fillId="0" borderId="8" xfId="0" applyBorder="1"/>
    <xf numFmtId="0" fontId="0" fillId="3" borderId="8" xfId="0" applyFill="1" applyBorder="1"/>
    <xf numFmtId="0" fontId="0" fillId="2" borderId="3" xfId="0" applyFill="1" applyBorder="1"/>
    <xf numFmtId="0" fontId="0" fillId="0" borderId="6" xfId="0" applyBorder="1"/>
    <xf numFmtId="0" fontId="0" fillId="2" borderId="8" xfId="0" applyFill="1" applyBorder="1"/>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2" fontId="0" fillId="0" borderId="4" xfId="0" applyNumberFormat="1" applyBorder="1"/>
    <xf numFmtId="2" fontId="0" fillId="0" borderId="0" xfId="0" applyNumberFormat="1" applyBorder="1"/>
    <xf numFmtId="2" fontId="0" fillId="0" borderId="5" xfId="0" applyNumberFormat="1" applyBorder="1"/>
    <xf numFmtId="2" fontId="0" fillId="0" borderId="6" xfId="0" applyNumberFormat="1" applyBorder="1"/>
    <xf numFmtId="2" fontId="0" fillId="0" borderId="7" xfId="0" applyNumberFormat="1" applyBorder="1"/>
    <xf numFmtId="2" fontId="0" fillId="0" borderId="8" xfId="0" applyNumberFormat="1" applyBorder="1"/>
    <xf numFmtId="0" fontId="0" fillId="4" borderId="0" xfId="0" applyFill="1"/>
    <xf numFmtId="0" fontId="1"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56"/>
  <sheetViews>
    <sheetView tabSelected="1" workbookViewId="0">
      <selection activeCell="C60" sqref="C60"/>
    </sheetView>
  </sheetViews>
  <sheetFormatPr defaultRowHeight="15"/>
  <cols>
    <col min="1" max="1" width="14.5703125" customWidth="1"/>
    <col min="6" max="6" width="12.7109375" customWidth="1"/>
    <col min="9" max="9" width="13" customWidth="1"/>
    <col min="10" max="10" width="13.85546875" customWidth="1"/>
    <col min="15" max="15" width="12.42578125" customWidth="1"/>
    <col min="16" max="16" width="12.5703125" customWidth="1"/>
    <col min="21" max="21" width="12.7109375" customWidth="1"/>
    <col min="22" max="22" width="11.28515625" customWidth="1"/>
    <col min="23" max="24" width="14.28515625" customWidth="1"/>
    <col min="26" max="26" width="11.140625" customWidth="1"/>
    <col min="28" max="28" width="13.85546875" customWidth="1"/>
    <col min="29" max="29" width="12.7109375" customWidth="1"/>
    <col min="34" max="34" width="13.140625" customWidth="1"/>
    <col min="35" max="35" width="12.5703125" customWidth="1"/>
  </cols>
  <sheetData>
    <row r="1" spans="1:35" ht="15.75" thickBot="1">
      <c r="A1" s="3" t="s">
        <v>26</v>
      </c>
      <c r="B1" s="4" t="s">
        <v>33</v>
      </c>
      <c r="C1" s="4"/>
      <c r="D1" s="5"/>
      <c r="F1" s="3" t="s">
        <v>28</v>
      </c>
      <c r="G1" s="4" t="s">
        <v>34</v>
      </c>
      <c r="H1" s="4"/>
      <c r="I1" s="4"/>
      <c r="J1" s="4"/>
      <c r="K1" s="5"/>
      <c r="M1" s="3" t="s">
        <v>32</v>
      </c>
      <c r="N1" s="4" t="s">
        <v>35</v>
      </c>
      <c r="O1" s="4"/>
      <c r="P1" s="4"/>
      <c r="Q1" s="4"/>
      <c r="R1" s="5"/>
      <c r="T1" s="3" t="s">
        <v>39</v>
      </c>
      <c r="U1" s="4"/>
      <c r="V1" s="4" t="s">
        <v>2</v>
      </c>
      <c r="W1" s="5"/>
      <c r="Z1" s="3" t="s">
        <v>41</v>
      </c>
      <c r="AA1" s="4"/>
      <c r="AB1" s="4"/>
      <c r="AC1" s="5"/>
      <c r="AF1" s="3" t="s">
        <v>43</v>
      </c>
      <c r="AG1" s="4"/>
      <c r="AH1" s="4"/>
      <c r="AI1" s="5"/>
    </row>
    <row r="2" spans="1:35">
      <c r="A2" s="6"/>
      <c r="B2" s="7"/>
      <c r="C2" s="3" t="s">
        <v>0</v>
      </c>
      <c r="D2" s="14">
        <v>1.5666169226799662</v>
      </c>
      <c r="F2" s="6"/>
      <c r="G2" s="7"/>
      <c r="H2" s="7"/>
      <c r="I2" s="7"/>
      <c r="J2" s="7"/>
      <c r="K2" s="8"/>
      <c r="M2" s="6"/>
      <c r="N2" s="7"/>
      <c r="O2" s="7"/>
      <c r="P2" s="7"/>
      <c r="Q2" s="7"/>
      <c r="R2" s="8"/>
      <c r="T2" s="6"/>
      <c r="U2" s="7"/>
      <c r="V2" s="7"/>
      <c r="W2" s="8"/>
      <c r="Z2" s="6" t="s">
        <v>3</v>
      </c>
      <c r="AA2" s="7"/>
      <c r="AB2" s="7"/>
      <c r="AC2" s="8"/>
      <c r="AF2" s="6" t="s">
        <v>4</v>
      </c>
      <c r="AG2" s="7"/>
      <c r="AH2" s="7"/>
      <c r="AI2" s="8"/>
    </row>
    <row r="3" spans="1:35" ht="15.75" thickBot="1">
      <c r="A3" s="6"/>
      <c r="B3" s="7"/>
      <c r="C3" s="15" t="s">
        <v>5</v>
      </c>
      <c r="D3" s="16">
        <v>21706.32809559887</v>
      </c>
      <c r="F3" s="17"/>
      <c r="G3" s="18" t="s">
        <v>6</v>
      </c>
      <c r="H3" s="18" t="s">
        <v>7</v>
      </c>
      <c r="I3" s="18"/>
      <c r="J3" s="18"/>
      <c r="K3" s="19"/>
      <c r="M3" s="17" t="s">
        <v>6</v>
      </c>
      <c r="N3" s="18" t="s">
        <v>7</v>
      </c>
      <c r="O3" s="18"/>
      <c r="P3" s="18"/>
      <c r="Q3" s="7"/>
      <c r="R3" s="8"/>
      <c r="T3" s="17" t="s">
        <v>6</v>
      </c>
      <c r="U3" s="18" t="s">
        <v>7</v>
      </c>
      <c r="V3" s="18"/>
      <c r="W3" s="19"/>
      <c r="Z3" s="17" t="s">
        <v>6</v>
      </c>
      <c r="AA3" s="18" t="s">
        <v>7</v>
      </c>
      <c r="AB3" s="18"/>
      <c r="AC3" s="19"/>
      <c r="AF3" s="17" t="s">
        <v>6</v>
      </c>
      <c r="AG3" s="18" t="s">
        <v>7</v>
      </c>
      <c r="AH3" s="18"/>
      <c r="AI3" s="19"/>
    </row>
    <row r="4" spans="1:35">
      <c r="A4" s="6" t="s">
        <v>8</v>
      </c>
      <c r="B4" s="7"/>
      <c r="C4" s="7" t="s">
        <v>9</v>
      </c>
      <c r="D4" s="8" t="s">
        <v>10</v>
      </c>
      <c r="F4" s="17"/>
      <c r="G4" s="18" t="s">
        <v>11</v>
      </c>
      <c r="H4" s="18" t="s">
        <v>31</v>
      </c>
      <c r="I4" s="18" t="s">
        <v>13</v>
      </c>
      <c r="J4" s="18" t="s">
        <v>14</v>
      </c>
      <c r="K4" s="19" t="s">
        <v>15</v>
      </c>
      <c r="M4" s="17" t="s">
        <v>11</v>
      </c>
      <c r="N4" s="18" t="s">
        <v>31</v>
      </c>
      <c r="O4" s="18" t="s">
        <v>13</v>
      </c>
      <c r="P4" s="18" t="s">
        <v>14</v>
      </c>
      <c r="Q4" s="7"/>
      <c r="R4" s="8" t="s">
        <v>16</v>
      </c>
      <c r="T4" s="17" t="s">
        <v>11</v>
      </c>
      <c r="U4" s="18" t="s">
        <v>31</v>
      </c>
      <c r="V4" s="18" t="s">
        <v>13</v>
      </c>
      <c r="W4" s="19" t="s">
        <v>14</v>
      </c>
      <c r="Z4" s="17" t="s">
        <v>11</v>
      </c>
      <c r="AA4" s="18" t="s">
        <v>31</v>
      </c>
      <c r="AB4" s="18" t="s">
        <v>13</v>
      </c>
      <c r="AC4" s="19" t="s">
        <v>14</v>
      </c>
      <c r="AF4" s="17" t="s">
        <v>11</v>
      </c>
      <c r="AG4" s="18" t="s">
        <v>31</v>
      </c>
      <c r="AH4" s="18" t="s">
        <v>13</v>
      </c>
      <c r="AI4" s="19" t="s">
        <v>14</v>
      </c>
    </row>
    <row r="5" spans="1:35">
      <c r="A5" s="6" t="s">
        <v>17</v>
      </c>
      <c r="B5" s="7" t="s">
        <v>18</v>
      </c>
      <c r="C5" s="7" t="s">
        <v>19</v>
      </c>
      <c r="D5" s="8" t="s">
        <v>20</v>
      </c>
      <c r="F5" s="17" t="s">
        <v>21</v>
      </c>
      <c r="G5" s="18" t="s">
        <v>22</v>
      </c>
      <c r="H5" s="18" t="s">
        <v>11</v>
      </c>
      <c r="I5" s="18" t="s">
        <v>23</v>
      </c>
      <c r="J5" s="18" t="s">
        <v>23</v>
      </c>
      <c r="K5" s="19" t="s">
        <v>24</v>
      </c>
      <c r="M5" s="17" t="s">
        <v>22</v>
      </c>
      <c r="N5" s="18" t="s">
        <v>11</v>
      </c>
      <c r="O5" s="18" t="s">
        <v>23</v>
      </c>
      <c r="P5" s="18" t="s">
        <v>23</v>
      </c>
      <c r="Q5" s="7"/>
      <c r="R5" s="8" t="s">
        <v>25</v>
      </c>
      <c r="T5" s="17" t="s">
        <v>22</v>
      </c>
      <c r="U5" s="18" t="s">
        <v>11</v>
      </c>
      <c r="V5" s="18" t="s">
        <v>23</v>
      </c>
      <c r="W5" s="19" t="s">
        <v>23</v>
      </c>
      <c r="Z5" s="17" t="s">
        <v>22</v>
      </c>
      <c r="AA5" s="18" t="s">
        <v>11</v>
      </c>
      <c r="AB5" s="18" t="s">
        <v>23</v>
      </c>
      <c r="AC5" s="19" t="s">
        <v>23</v>
      </c>
      <c r="AF5" s="17" t="s">
        <v>22</v>
      </c>
      <c r="AG5" s="18" t="s">
        <v>11</v>
      </c>
      <c r="AH5" s="18" t="s">
        <v>23</v>
      </c>
      <c r="AI5" s="19" t="s">
        <v>23</v>
      </c>
    </row>
    <row r="6" spans="1:35">
      <c r="A6" s="6"/>
      <c r="B6" s="7"/>
      <c r="C6" s="7"/>
      <c r="D6" s="8"/>
      <c r="F6" s="6"/>
      <c r="G6" s="7"/>
      <c r="H6" s="7"/>
      <c r="I6" s="7"/>
      <c r="J6" s="7"/>
      <c r="K6" s="8"/>
      <c r="M6" s="6"/>
      <c r="N6" s="7"/>
      <c r="O6" s="7"/>
      <c r="P6" s="7"/>
      <c r="Q6" s="7"/>
      <c r="R6" s="8"/>
      <c r="T6" s="6"/>
      <c r="U6" s="7"/>
      <c r="V6" s="7"/>
      <c r="W6" s="8"/>
      <c r="Z6" s="6"/>
      <c r="AA6" s="7"/>
      <c r="AB6" s="7"/>
      <c r="AC6" s="8"/>
      <c r="AF6" s="6"/>
      <c r="AG6" s="7"/>
      <c r="AH6" s="7"/>
      <c r="AI6" s="8"/>
    </row>
    <row r="7" spans="1:35">
      <c r="A7" s="9">
        <v>25000</v>
      </c>
      <c r="B7" s="7">
        <v>0.50104832282042566</v>
      </c>
      <c r="C7" s="7">
        <f t="shared" ref="C7:C14" si="0">+($D$2-(($D$3/A7)^($D$2-1)))/($D$2-(($D$3/250000)^($D$2-1)))</f>
        <v>0.48893137665446779</v>
      </c>
      <c r="D7" s="8">
        <f>+(C7-B7)^2</f>
        <v>1.4682038438872127E-4</v>
      </c>
      <c r="F7" s="9">
        <f>+A24</f>
        <v>50000</v>
      </c>
      <c r="G7" s="7">
        <f>+($D$2-(($D$3/F7)^($D$2-1)))/($D$2-(($D$3/250000)^($D$2-1)))</f>
        <v>0.71671577185801849</v>
      </c>
      <c r="H7" s="7">
        <f>+B7+(B8-B7)*(G7-C7)/(C8-C7)</f>
        <v>0.69296081480214411</v>
      </c>
      <c r="I7" s="7">
        <f>+B7+(B8-B7)*(F7-A7)/(A8-A7)</f>
        <v>0.63794908946637274</v>
      </c>
      <c r="J7" s="7">
        <f>+B7*((B8/B7)^((F7-A7)/(A8-A7)))</f>
        <v>0.62308684855542085</v>
      </c>
      <c r="K7" s="8">
        <f>+B24</f>
        <v>0.67208927521693207</v>
      </c>
      <c r="M7" s="6">
        <f>+(G7-$K7)^2</f>
        <v>1.9915242024568978E-3</v>
      </c>
      <c r="N7" s="7">
        <f t="shared" ref="N7:P13" si="1">+(H7-$K7)^2</f>
        <v>4.3562116465707315E-4</v>
      </c>
      <c r="O7" s="7">
        <f t="shared" si="1"/>
        <v>1.165552283082694E-3</v>
      </c>
      <c r="P7" s="7">
        <f t="shared" si="1"/>
        <v>2.4012378187167858E-3</v>
      </c>
      <c r="Q7" s="7"/>
      <c r="R7" s="8">
        <f>+MIN(M7:P7)</f>
        <v>4.3562116465707315E-4</v>
      </c>
      <c r="T7" s="6">
        <f>+IF(M7=$R7,1,0)</f>
        <v>0</v>
      </c>
      <c r="U7" s="7">
        <f t="shared" ref="U7:W13" si="2">+IF(N7=$R7,1,0)</f>
        <v>1</v>
      </c>
      <c r="V7" s="7">
        <f t="shared" si="2"/>
        <v>0</v>
      </c>
      <c r="W7" s="8">
        <f t="shared" si="2"/>
        <v>0</v>
      </c>
      <c r="Z7" s="20">
        <f>+M7/$N7</f>
        <v>4.5716883476601797</v>
      </c>
      <c r="AA7" s="21">
        <f t="shared" ref="AA7:AC13" si="3">+N7/$N7</f>
        <v>1</v>
      </c>
      <c r="AB7" s="21">
        <f t="shared" si="3"/>
        <v>2.6756098593148763</v>
      </c>
      <c r="AC7" s="22">
        <f t="shared" si="3"/>
        <v>5.5122156899953945</v>
      </c>
      <c r="AF7" s="6">
        <f>+LN(MIN(20,MAX(0.05,Z7)))</f>
        <v>1.5198825781805387</v>
      </c>
      <c r="AG7" s="7">
        <f t="shared" ref="AG7:AI13" si="4">+LN(MIN(20,MAX(0.05,AA7)))</f>
        <v>0</v>
      </c>
      <c r="AH7" s="7">
        <f t="shared" si="4"/>
        <v>0.98417733915399475</v>
      </c>
      <c r="AI7" s="8">
        <f t="shared" si="4"/>
        <v>1.7069666639318624</v>
      </c>
    </row>
    <row r="8" spans="1:35">
      <c r="A8" s="9">
        <v>75000</v>
      </c>
      <c r="B8" s="7">
        <v>0.77484985611231982</v>
      </c>
      <c r="C8" s="7">
        <f t="shared" si="0"/>
        <v>0.81391135071806398</v>
      </c>
      <c r="D8" s="8">
        <f t="shared" ref="D8:D14" si="5">+(C8-B8)^2</f>
        <v>1.5258003608345793E-3</v>
      </c>
      <c r="F8" s="9">
        <f t="shared" ref="F8:F11" si="6">+A25</f>
        <v>100000</v>
      </c>
      <c r="G8" s="7">
        <f t="shared" ref="G8:G13" si="7">+($D$2-(($D$3/F8)^($D$2-1)))/($D$2-(($D$3/250000)^($D$2-1)))</f>
        <v>0.87051539766348351</v>
      </c>
      <c r="H8" s="7">
        <f t="shared" ref="H8:H13" si="8">+B8+(B9-B8)*(G8-C8)/(C9-C8)</f>
        <v>0.84294384319246762</v>
      </c>
      <c r="I8" s="7">
        <f t="shared" ref="I8:I13" si="9">+B8+(B9-B8)*(F8-A8)/(A9-A8)</f>
        <v>0.82386372879195024</v>
      </c>
      <c r="J8" s="7">
        <f t="shared" ref="J8:J13" si="10">+B8*((B9/B8)^((F8-A8)/(A9-A8)))</f>
        <v>0.82105384139880988</v>
      </c>
      <c r="K8" s="8">
        <f t="shared" ref="K8:K13" si="11">+B25</f>
        <v>0.84170221377444465</v>
      </c>
      <c r="M8" s="6">
        <f t="shared" ref="M8:M13" si="12">+(G8-$K8)^2</f>
        <v>8.3019956582356866E-4</v>
      </c>
      <c r="N8" s="7">
        <f t="shared" si="1"/>
        <v>1.5416436117000627E-6</v>
      </c>
      <c r="O8" s="7">
        <f t="shared" si="1"/>
        <v>3.1821154647067849E-4</v>
      </c>
      <c r="P8" s="7">
        <f t="shared" si="1"/>
        <v>4.2635528176287714E-4</v>
      </c>
      <c r="Q8" s="7"/>
      <c r="R8" s="8">
        <f t="shared" ref="R8:R13" si="13">+MIN(M8:P8)</f>
        <v>1.5416436117000627E-6</v>
      </c>
      <c r="T8" s="6">
        <f t="shared" ref="T8:T13" si="14">+IF(M8=$R8,1,0)</f>
        <v>0</v>
      </c>
      <c r="U8" s="7">
        <f t="shared" si="2"/>
        <v>1</v>
      </c>
      <c r="V8" s="7">
        <f t="shared" si="2"/>
        <v>0</v>
      </c>
      <c r="W8" s="8">
        <f t="shared" si="2"/>
        <v>0</v>
      </c>
      <c r="Z8" s="20">
        <f t="shared" ref="Z8:Z13" si="15">+M8/$N8</f>
        <v>538.51587975515167</v>
      </c>
      <c r="AA8" s="21">
        <f t="shared" si="3"/>
        <v>1</v>
      </c>
      <c r="AB8" s="21">
        <f t="shared" si="3"/>
        <v>206.41057638462081</v>
      </c>
      <c r="AC8" s="22">
        <f t="shared" si="3"/>
        <v>276.5589131801413</v>
      </c>
      <c r="AF8" s="6">
        <f t="shared" ref="AF8:AF13" si="16">+LN(MIN(20,MAX(0.05,Z8)))</f>
        <v>2.9957322735539909</v>
      </c>
      <c r="AG8" s="7">
        <f t="shared" si="4"/>
        <v>0</v>
      </c>
      <c r="AH8" s="7">
        <f t="shared" si="4"/>
        <v>2.9957322735539909</v>
      </c>
      <c r="AI8" s="8">
        <f t="shared" si="4"/>
        <v>2.9957322735539909</v>
      </c>
    </row>
    <row r="9" spans="1:35">
      <c r="A9" s="9">
        <v>150000</v>
      </c>
      <c r="B9" s="7">
        <v>0.92189147415121098</v>
      </c>
      <c r="C9" s="7">
        <f t="shared" si="0"/>
        <v>0.9361416827532163</v>
      </c>
      <c r="D9" s="8">
        <f t="shared" si="5"/>
        <v>2.0306844520066644E-4</v>
      </c>
      <c r="F9" s="9">
        <f t="shared" si="6"/>
        <v>250000</v>
      </c>
      <c r="G9" s="7">
        <f t="shared" si="7"/>
        <v>1</v>
      </c>
      <c r="H9" s="7">
        <f t="shared" si="8"/>
        <v>0.99958898885148773</v>
      </c>
      <c r="I9" s="7">
        <f t="shared" si="9"/>
        <v>0.9808286318104702</v>
      </c>
      <c r="J9" s="7">
        <f t="shared" si="10"/>
        <v>0.97905628869143491</v>
      </c>
      <c r="K9" s="8">
        <f t="shared" si="11"/>
        <v>1</v>
      </c>
      <c r="M9" s="6">
        <f t="shared" si="12"/>
        <v>0</v>
      </c>
      <c r="N9" s="7">
        <f t="shared" si="1"/>
        <v>1.6893016420137915E-7</v>
      </c>
      <c r="O9" s="7">
        <f t="shared" si="1"/>
        <v>3.6754135825851523E-4</v>
      </c>
      <c r="P9" s="7">
        <f t="shared" si="1"/>
        <v>4.3863904337651738E-4</v>
      </c>
      <c r="Q9" s="7"/>
      <c r="R9" s="8">
        <f t="shared" si="13"/>
        <v>0</v>
      </c>
      <c r="T9" s="6">
        <f t="shared" si="14"/>
        <v>1</v>
      </c>
      <c r="U9" s="7">
        <f t="shared" si="2"/>
        <v>0</v>
      </c>
      <c r="V9" s="7">
        <f t="shared" si="2"/>
        <v>0</v>
      </c>
      <c r="W9" s="8">
        <f t="shared" si="2"/>
        <v>0</v>
      </c>
      <c r="Z9" s="20">
        <f t="shared" si="15"/>
        <v>0</v>
      </c>
      <c r="AA9" s="21">
        <f t="shared" si="3"/>
        <v>1</v>
      </c>
      <c r="AB9" s="21">
        <f t="shared" si="3"/>
        <v>2175.7000000329995</v>
      </c>
      <c r="AC9" s="22">
        <f t="shared" si="3"/>
        <v>2596.570277725074</v>
      </c>
      <c r="AF9" s="6">
        <f t="shared" si="16"/>
        <v>-2.9957322735539909</v>
      </c>
      <c r="AG9" s="7">
        <f t="shared" si="4"/>
        <v>0</v>
      </c>
      <c r="AH9" s="7">
        <f t="shared" si="4"/>
        <v>2.9957322735539909</v>
      </c>
      <c r="AI9" s="8">
        <f t="shared" si="4"/>
        <v>2.9957322735539909</v>
      </c>
    </row>
    <row r="10" spans="1:35">
      <c r="A10" s="9">
        <v>350000</v>
      </c>
      <c r="B10" s="7">
        <v>1.0397657894697294</v>
      </c>
      <c r="C10" s="7">
        <f t="shared" si="0"/>
        <v>1.0330206556765362</v>
      </c>
      <c r="D10" s="8">
        <f t="shared" si="5"/>
        <v>4.5496829888076776E-5</v>
      </c>
      <c r="F10" s="9">
        <f t="shared" si="6"/>
        <v>500000</v>
      </c>
      <c r="G10" s="7">
        <f t="shared" si="7"/>
        <v>1.0617884137359541</v>
      </c>
      <c r="H10" s="7">
        <f t="shared" si="8"/>
        <v>1.0691252289027728</v>
      </c>
      <c r="I10" s="7">
        <f t="shared" si="9"/>
        <v>1.060865844839143</v>
      </c>
      <c r="J10" s="7">
        <f t="shared" si="10"/>
        <v>1.0605191256015958</v>
      </c>
      <c r="K10" s="8">
        <f t="shared" si="11"/>
        <v>1.0729668037068489</v>
      </c>
      <c r="M10" s="6">
        <f t="shared" si="12"/>
        <v>1.2495640234140188E-4</v>
      </c>
      <c r="N10" s="7">
        <f t="shared" si="1"/>
        <v>1.4757696975312309E-5</v>
      </c>
      <c r="O10" s="7">
        <f t="shared" si="1"/>
        <v>1.464332055179101E-4</v>
      </c>
      <c r="P10" s="7">
        <f t="shared" si="1"/>
        <v>1.5494469021199881E-4</v>
      </c>
      <c r="Q10" s="7"/>
      <c r="R10" s="8">
        <f t="shared" si="13"/>
        <v>1.4757696975312309E-5</v>
      </c>
      <c r="T10" s="6">
        <f t="shared" si="14"/>
        <v>0</v>
      </c>
      <c r="U10" s="7">
        <f t="shared" si="2"/>
        <v>1</v>
      </c>
      <c r="V10" s="7">
        <f t="shared" si="2"/>
        <v>0</v>
      </c>
      <c r="W10" s="8">
        <f t="shared" si="2"/>
        <v>0</v>
      </c>
      <c r="Z10" s="20">
        <f t="shared" si="15"/>
        <v>8.4672020675338135</v>
      </c>
      <c r="AA10" s="21">
        <f t="shared" si="3"/>
        <v>1</v>
      </c>
      <c r="AB10" s="21">
        <f t="shared" si="3"/>
        <v>9.9224971052647071</v>
      </c>
      <c r="AC10" s="22">
        <f t="shared" si="3"/>
        <v>10.499245950855405</v>
      </c>
      <c r="AF10" s="6">
        <f t="shared" si="16"/>
        <v>2.1362001196799407</v>
      </c>
      <c r="AG10" s="7">
        <f t="shared" si="4"/>
        <v>0</v>
      </c>
      <c r="AH10" s="7">
        <f t="shared" si="4"/>
        <v>2.2948046139405696</v>
      </c>
      <c r="AI10" s="8">
        <f t="shared" si="4"/>
        <v>2.3513034403804673</v>
      </c>
    </row>
    <row r="11" spans="1:35">
      <c r="A11" s="9">
        <v>750000</v>
      </c>
      <c r="B11" s="7">
        <v>1.0960326037881658</v>
      </c>
      <c r="C11" s="7">
        <f t="shared" si="0"/>
        <v>1.0881535237538875</v>
      </c>
      <c r="D11" s="8">
        <f t="shared" si="5"/>
        <v>6.2079902186562707E-5</v>
      </c>
      <c r="F11" s="9">
        <f t="shared" si="6"/>
        <v>1000000</v>
      </c>
      <c r="G11" s="7">
        <f t="shared" si="7"/>
        <v>1.1035078427741505</v>
      </c>
      <c r="H11" s="7">
        <f t="shared" si="8"/>
        <v>1.1089825403527498</v>
      </c>
      <c r="I11" s="7">
        <f t="shared" si="9"/>
        <v>1.1033741568515969</v>
      </c>
      <c r="J11" s="7">
        <f t="shared" si="10"/>
        <v>1.1032777362142858</v>
      </c>
      <c r="K11" s="8">
        <f t="shared" si="11"/>
        <v>1.1129687901099397</v>
      </c>
      <c r="M11" s="6">
        <f t="shared" si="12"/>
        <v>8.9509524490576228E-5</v>
      </c>
      <c r="N11" s="7">
        <f t="shared" si="1"/>
        <v>1.5890187126696248E-5</v>
      </c>
      <c r="O11" s="7">
        <f t="shared" si="1"/>
        <v>9.2056987362096909E-5</v>
      </c>
      <c r="P11" s="7">
        <f t="shared" si="1"/>
        <v>9.3916525608467354E-5</v>
      </c>
      <c r="Q11" s="7"/>
      <c r="R11" s="8">
        <f t="shared" si="13"/>
        <v>1.5890187126696248E-5</v>
      </c>
      <c r="T11" s="6">
        <f t="shared" si="14"/>
        <v>0</v>
      </c>
      <c r="U11" s="7">
        <f t="shared" si="2"/>
        <v>1</v>
      </c>
      <c r="V11" s="7">
        <f t="shared" si="2"/>
        <v>0</v>
      </c>
      <c r="W11" s="8">
        <f t="shared" si="2"/>
        <v>0</v>
      </c>
      <c r="Z11" s="20">
        <f t="shared" si="15"/>
        <v>5.6330063187359256</v>
      </c>
      <c r="AA11" s="21">
        <f t="shared" si="3"/>
        <v>1</v>
      </c>
      <c r="AB11" s="21">
        <f t="shared" si="3"/>
        <v>5.7933230507674089</v>
      </c>
      <c r="AC11" s="22">
        <f t="shared" si="3"/>
        <v>5.910347364675351</v>
      </c>
      <c r="AF11" s="6">
        <f t="shared" si="16"/>
        <v>1.728643281647422</v>
      </c>
      <c r="AG11" s="7">
        <f t="shared" si="4"/>
        <v>0</v>
      </c>
      <c r="AH11" s="7">
        <f t="shared" si="4"/>
        <v>1.7567060562712566</v>
      </c>
      <c r="AI11" s="8">
        <f t="shared" si="4"/>
        <v>1.7767046054395705</v>
      </c>
    </row>
    <row r="12" spans="1:35">
      <c r="A12" s="9">
        <v>2000000</v>
      </c>
      <c r="B12" s="7">
        <v>1.1327403691053217</v>
      </c>
      <c r="C12" s="7">
        <f t="shared" si="0"/>
        <v>1.1316767283958298</v>
      </c>
      <c r="D12" s="8">
        <f t="shared" si="5"/>
        <v>1.1313315588885217E-6</v>
      </c>
      <c r="F12" s="9">
        <v>3000000</v>
      </c>
      <c r="G12" s="7">
        <f t="shared" si="7"/>
        <v>1.1436963890990792</v>
      </c>
      <c r="H12" s="7">
        <f t="shared" si="8"/>
        <v>1.1404699868232215</v>
      </c>
      <c r="I12" s="7">
        <f t="shared" si="9"/>
        <v>1.1378240357847476</v>
      </c>
      <c r="J12" s="7">
        <f t="shared" si="10"/>
        <v>1.1378013897505168</v>
      </c>
      <c r="K12" s="8">
        <f t="shared" si="11"/>
        <v>1.1403968544612513</v>
      </c>
      <c r="M12" s="6">
        <f t="shared" si="12"/>
        <v>1.088692882622642E-5</v>
      </c>
      <c r="N12" s="7">
        <f t="shared" si="1"/>
        <v>5.3483423673495476E-9</v>
      </c>
      <c r="O12" s="7">
        <f t="shared" si="1"/>
        <v>6.6193959421663467E-6</v>
      </c>
      <c r="P12" s="7">
        <f t="shared" si="1"/>
        <v>6.7364370646679297E-6</v>
      </c>
      <c r="Q12" s="7"/>
      <c r="R12" s="8">
        <f t="shared" si="13"/>
        <v>5.3483423673495476E-9</v>
      </c>
      <c r="T12" s="6">
        <f t="shared" si="14"/>
        <v>0</v>
      </c>
      <c r="U12" s="7">
        <f t="shared" si="2"/>
        <v>1</v>
      </c>
      <c r="V12" s="7">
        <f t="shared" si="2"/>
        <v>0</v>
      </c>
      <c r="W12" s="8">
        <f t="shared" si="2"/>
        <v>0</v>
      </c>
      <c r="Z12" s="20">
        <f t="shared" si="15"/>
        <v>2035.5706644153379</v>
      </c>
      <c r="AA12" s="21">
        <f t="shared" si="3"/>
        <v>1</v>
      </c>
      <c r="AB12" s="21">
        <f t="shared" si="3"/>
        <v>1237.6537415735202</v>
      </c>
      <c r="AC12" s="22">
        <f t="shared" si="3"/>
        <v>1259.5373672770827</v>
      </c>
      <c r="AF12" s="6">
        <f t="shared" si="16"/>
        <v>2.9957322735539909</v>
      </c>
      <c r="AG12" s="7">
        <f t="shared" si="4"/>
        <v>0</v>
      </c>
      <c r="AH12" s="7">
        <f t="shared" si="4"/>
        <v>2.9957322735539909</v>
      </c>
      <c r="AI12" s="8">
        <f t="shared" si="4"/>
        <v>2.9957322735539909</v>
      </c>
    </row>
    <row r="13" spans="1:35" ht="15.75" thickBot="1">
      <c r="A13" s="9">
        <v>5000000</v>
      </c>
      <c r="B13" s="7">
        <v>1.1479913691435994</v>
      </c>
      <c r="C13" s="7">
        <f t="shared" si="0"/>
        <v>1.1553922409263966</v>
      </c>
      <c r="D13" s="8">
        <f t="shared" si="5"/>
        <v>5.4772903145402855E-5</v>
      </c>
      <c r="F13" s="10">
        <v>7000000</v>
      </c>
      <c r="G13" s="11">
        <f t="shared" si="7"/>
        <v>1.1614400779613299</v>
      </c>
      <c r="H13" s="11">
        <f t="shared" si="8"/>
        <v>1.1515094110930129</v>
      </c>
      <c r="I13" s="11">
        <f t="shared" si="9"/>
        <v>1.150624560121273</v>
      </c>
      <c r="J13" s="11">
        <f t="shared" si="10"/>
        <v>1.1506200440367949</v>
      </c>
      <c r="K13" s="12">
        <f t="shared" si="11"/>
        <v>1.1517637024670271</v>
      </c>
      <c r="M13" s="15">
        <f t="shared" si="12"/>
        <v>9.3632242706743376E-5</v>
      </c>
      <c r="N13" s="11">
        <f t="shared" si="1"/>
        <v>6.466410289804302E-8</v>
      </c>
      <c r="O13" s="11">
        <f t="shared" si="1"/>
        <v>1.2976452838900941E-6</v>
      </c>
      <c r="P13" s="11">
        <f t="shared" si="1"/>
        <v>1.3079546050412499E-6</v>
      </c>
      <c r="Q13" s="11"/>
      <c r="R13" s="12">
        <f t="shared" si="13"/>
        <v>6.466410289804302E-8</v>
      </c>
      <c r="T13" s="15">
        <f t="shared" si="14"/>
        <v>0</v>
      </c>
      <c r="U13" s="11">
        <f t="shared" si="2"/>
        <v>1</v>
      </c>
      <c r="V13" s="11">
        <f t="shared" si="2"/>
        <v>0</v>
      </c>
      <c r="W13" s="12">
        <f t="shared" si="2"/>
        <v>0</v>
      </c>
      <c r="Z13" s="23">
        <f t="shared" si="15"/>
        <v>1447.9786853979078</v>
      </c>
      <c r="AA13" s="24">
        <f t="shared" si="3"/>
        <v>1</v>
      </c>
      <c r="AB13" s="24">
        <f t="shared" si="3"/>
        <v>20.067475241033087</v>
      </c>
      <c r="AC13" s="25">
        <f t="shared" si="3"/>
        <v>20.226904053761078</v>
      </c>
      <c r="AF13" s="15">
        <f t="shared" si="16"/>
        <v>2.9957322735539909</v>
      </c>
      <c r="AG13" s="11">
        <f t="shared" si="4"/>
        <v>0</v>
      </c>
      <c r="AH13" s="11">
        <f t="shared" si="4"/>
        <v>2.9957322735539909</v>
      </c>
      <c r="AI13" s="12">
        <f t="shared" si="4"/>
        <v>2.9957322735539909</v>
      </c>
    </row>
    <row r="14" spans="1:35">
      <c r="A14" s="9">
        <v>10000000</v>
      </c>
      <c r="B14" s="7">
        <v>1.1545743465877836</v>
      </c>
      <c r="C14" s="7">
        <f t="shared" si="0"/>
        <v>1.1667089834097273</v>
      </c>
      <c r="D14" s="8">
        <f t="shared" si="5"/>
        <v>1.4724941080047218E-4</v>
      </c>
      <c r="F14" s="1"/>
    </row>
    <row r="15" spans="1:35">
      <c r="A15" s="9"/>
      <c r="B15" s="7"/>
      <c r="C15" s="7"/>
      <c r="D15" s="8"/>
    </row>
    <row r="16" spans="1:35" ht="15.75" thickBot="1">
      <c r="A16" s="10"/>
      <c r="B16" s="11"/>
      <c r="C16" s="11"/>
      <c r="D16" s="13">
        <f>SUM(D7:D15)</f>
        <v>2.1864195680033702E-3</v>
      </c>
    </row>
    <row r="17" spans="1:35">
      <c r="A17" s="1"/>
    </row>
    <row r="18" spans="1:35">
      <c r="A18" s="1"/>
    </row>
    <row r="19" spans="1:35">
      <c r="A19" s="1"/>
      <c r="C19" t="s">
        <v>0</v>
      </c>
      <c r="D19">
        <v>1.546747631647049</v>
      </c>
      <c r="M19" t="s">
        <v>1</v>
      </c>
      <c r="T19" t="s">
        <v>2</v>
      </c>
      <c r="Z19" t="s">
        <v>3</v>
      </c>
      <c r="AF19" t="s">
        <v>4</v>
      </c>
    </row>
    <row r="20" spans="1:35">
      <c r="A20" s="1"/>
      <c r="C20" t="s">
        <v>5</v>
      </c>
      <c r="D20">
        <v>21706.328098699727</v>
      </c>
      <c r="G20" t="s">
        <v>6</v>
      </c>
      <c r="H20" t="s">
        <v>7</v>
      </c>
      <c r="M20" s="18" t="s">
        <v>6</v>
      </c>
      <c r="N20" s="18" t="s">
        <v>7</v>
      </c>
      <c r="O20" s="18"/>
      <c r="P20" s="18"/>
      <c r="T20" t="s">
        <v>6</v>
      </c>
      <c r="U20" t="s">
        <v>7</v>
      </c>
      <c r="Z20" t="s">
        <v>6</v>
      </c>
      <c r="AA20" t="s">
        <v>7</v>
      </c>
      <c r="AF20" t="s">
        <v>6</v>
      </c>
      <c r="AG20" t="s">
        <v>7</v>
      </c>
    </row>
    <row r="21" spans="1:35">
      <c r="A21" t="s">
        <v>8</v>
      </c>
      <c r="C21" t="s">
        <v>9</v>
      </c>
      <c r="D21" t="s">
        <v>10</v>
      </c>
      <c r="G21" t="s">
        <v>11</v>
      </c>
      <c r="H21" t="s">
        <v>12</v>
      </c>
      <c r="I21" t="s">
        <v>13</v>
      </c>
      <c r="J21" t="s">
        <v>14</v>
      </c>
      <c r="K21" t="s">
        <v>15</v>
      </c>
      <c r="M21" s="18" t="s">
        <v>11</v>
      </c>
      <c r="N21" s="18" t="s">
        <v>31</v>
      </c>
      <c r="O21" s="18" t="s">
        <v>13</v>
      </c>
      <c r="P21" s="18" t="s">
        <v>14</v>
      </c>
      <c r="R21" t="s">
        <v>16</v>
      </c>
      <c r="T21" t="s">
        <v>11</v>
      </c>
      <c r="U21" t="s">
        <v>12</v>
      </c>
      <c r="V21" t="s">
        <v>13</v>
      </c>
      <c r="W21" t="s">
        <v>14</v>
      </c>
      <c r="Z21" t="s">
        <v>11</v>
      </c>
      <c r="AA21" t="s">
        <v>12</v>
      </c>
      <c r="AB21" t="s">
        <v>13</v>
      </c>
      <c r="AC21" t="s">
        <v>14</v>
      </c>
      <c r="AF21" t="s">
        <v>11</v>
      </c>
      <c r="AG21" t="s">
        <v>12</v>
      </c>
      <c r="AH21" t="s">
        <v>13</v>
      </c>
      <c r="AI21" t="s">
        <v>14</v>
      </c>
    </row>
    <row r="22" spans="1:35">
      <c r="A22" t="s">
        <v>17</v>
      </c>
      <c r="B22" t="s">
        <v>18</v>
      </c>
      <c r="C22" t="s">
        <v>19</v>
      </c>
      <c r="D22" t="s">
        <v>20</v>
      </c>
      <c r="F22" t="s">
        <v>21</v>
      </c>
      <c r="G22" t="s">
        <v>22</v>
      </c>
      <c r="I22" t="s">
        <v>23</v>
      </c>
      <c r="J22" t="s">
        <v>23</v>
      </c>
      <c r="K22" t="s">
        <v>24</v>
      </c>
      <c r="M22" s="18" t="s">
        <v>22</v>
      </c>
      <c r="N22" s="18" t="s">
        <v>11</v>
      </c>
      <c r="O22" s="18" t="s">
        <v>23</v>
      </c>
      <c r="P22" s="18" t="s">
        <v>23</v>
      </c>
      <c r="R22" t="s">
        <v>25</v>
      </c>
      <c r="T22" t="s">
        <v>22</v>
      </c>
      <c r="V22" t="s">
        <v>23</v>
      </c>
      <c r="W22" t="s">
        <v>23</v>
      </c>
      <c r="Z22" t="s">
        <v>22</v>
      </c>
      <c r="AB22" t="s">
        <v>23</v>
      </c>
      <c r="AC22" t="s">
        <v>23</v>
      </c>
      <c r="AF22" t="s">
        <v>22</v>
      </c>
      <c r="AH22" t="s">
        <v>23</v>
      </c>
      <c r="AI22" t="s">
        <v>23</v>
      </c>
    </row>
    <row r="24" spans="1:35">
      <c r="A24" s="1">
        <v>50000</v>
      </c>
      <c r="B24">
        <v>0.67208927521693207</v>
      </c>
      <c r="C24">
        <f>+($D$19-(($D$20/A24)^($D$19-1)))/($D$19-(($D$20/250000)^($D$19-1)))</f>
        <v>0.71117109416587143</v>
      </c>
      <c r="D24">
        <f>+(C24-B24)^2</f>
        <v>1.5273885723576758E-3</v>
      </c>
      <c r="F24" s="1">
        <f>+A8</f>
        <v>75000</v>
      </c>
      <c r="G24">
        <f>+($D$2-(($D$3/F24)^($D$2-1)))/($D$2-(($D$3/250000)^($D$2-1)))</f>
        <v>0.81391135071806398</v>
      </c>
      <c r="H24">
        <f>+B24+(B25-B24)*(G24-C24)/(C25-C24)</f>
        <v>0.7840196706721807</v>
      </c>
      <c r="I24">
        <f>+B24+(B25-B24)*(F24-A24)/(A25-A24)</f>
        <v>0.75689574449568831</v>
      </c>
      <c r="J24">
        <f>+B24*((B25/B24)^((F24-A24)/(A25-A24)))</f>
        <v>0.75212966355818844</v>
      </c>
      <c r="K24">
        <f>+B8</f>
        <v>0.77484985611231982</v>
      </c>
      <c r="M24">
        <f>+(G24-$K24)^2</f>
        <v>1.5258003608345793E-3</v>
      </c>
      <c r="N24">
        <f t="shared" ref="N24:P29" si="17">+(H24-$K24)^2</f>
        <v>8.4085499062236556E-5</v>
      </c>
      <c r="O24">
        <f t="shared" si="17"/>
        <v>3.2235012394246285E-4</v>
      </c>
      <c r="P24">
        <f t="shared" si="17"/>
        <v>5.1620714969680701E-4</v>
      </c>
      <c r="R24">
        <f>+MIN(M24:P24)</f>
        <v>8.4085499062236556E-5</v>
      </c>
      <c r="T24">
        <f>+IF(M24=$R24,1,0)</f>
        <v>0</v>
      </c>
      <c r="U24">
        <f t="shared" ref="U24:W29" si="18">+IF(N24=$R24,1,0)</f>
        <v>1</v>
      </c>
      <c r="V24">
        <f t="shared" si="18"/>
        <v>0</v>
      </c>
      <c r="W24">
        <f t="shared" si="18"/>
        <v>0</v>
      </c>
      <c r="Z24" s="2">
        <f>+M24/$N24</f>
        <v>18.145820359646624</v>
      </c>
      <c r="AA24" s="2">
        <f t="shared" ref="AA24:AC29" si="19">+N24/$N24</f>
        <v>1</v>
      </c>
      <c r="AB24" s="2">
        <f t="shared" si="19"/>
        <v>3.8335994617082885</v>
      </c>
      <c r="AC24" s="2">
        <f t="shared" si="19"/>
        <v>6.1390745783019272</v>
      </c>
      <c r="AF24">
        <f>+LN(MIN(20,MAX(0.05,Z24)))</f>
        <v>2.898440250976547</v>
      </c>
      <c r="AG24">
        <f t="shared" ref="AG24:AI29" si="20">+LN(MIN(20,MAX(0.05,AA24)))</f>
        <v>0</v>
      </c>
      <c r="AH24">
        <f t="shared" si="20"/>
        <v>1.3438041690847717</v>
      </c>
      <c r="AI24">
        <f t="shared" si="20"/>
        <v>1.8146740106533625</v>
      </c>
    </row>
    <row r="25" spans="1:35">
      <c r="A25" s="1">
        <v>100000</v>
      </c>
      <c r="B25">
        <v>0.84170221377444465</v>
      </c>
      <c r="C25">
        <f t="shared" ref="C25:C30" si="21">+($D$19-(($D$20/A25)^($D$19-1)))/($D$19-(($D$20/250000)^($D$19-1)))</f>
        <v>0.86685782028788627</v>
      </c>
      <c r="D25">
        <f t="shared" ref="D25:D30" si="22">+(C25-B25)^2</f>
        <v>6.3280453905910643E-4</v>
      </c>
      <c r="F25" s="1">
        <f t="shared" ref="F25:F29" si="23">+A9</f>
        <v>150000</v>
      </c>
      <c r="G25">
        <f t="shared" ref="G25:G29" si="24">+($D$2-(($D$3/F25)^($D$2-1)))/($D$2-(($D$3/250000)^($D$2-1)))</f>
        <v>0.9361416827532163</v>
      </c>
      <c r="H25">
        <f t="shared" ref="H25:H29" si="25">+B25+(B26-B25)*(G25-C25)/(C26-C25)</f>
        <v>0.92407642511101729</v>
      </c>
      <c r="I25">
        <f t="shared" ref="I25:I29" si="26">+B25+(B26-B25)*(F25-A25)/(A26-A25)</f>
        <v>0.89446814251629647</v>
      </c>
      <c r="J25">
        <f t="shared" ref="J25:J29" si="27">+B25*((B26/B25)^((F25-A25)/(A26-A25)))</f>
        <v>0.89146776981061915</v>
      </c>
      <c r="K25">
        <f t="shared" ref="K25:K29" si="28">+B9</f>
        <v>0.92189147415121098</v>
      </c>
      <c r="M25">
        <f t="shared" ref="M25:M29" si="29">+(G25-$K25)^2</f>
        <v>2.0306844520066644E-4</v>
      </c>
      <c r="N25">
        <f t="shared" si="17"/>
        <v>4.7740106967585097E-6</v>
      </c>
      <c r="O25">
        <f t="shared" si="17"/>
        <v>7.5203911795850269E-4</v>
      </c>
      <c r="P25">
        <f t="shared" si="17"/>
        <v>9.2560178580374604E-4</v>
      </c>
      <c r="R25">
        <f t="shared" ref="R25:R29" si="30">+MIN(M25:P25)</f>
        <v>4.7740106967585097E-6</v>
      </c>
      <c r="T25">
        <f t="shared" ref="T25:T29" si="31">+IF(M25=$R25,1,0)</f>
        <v>0</v>
      </c>
      <c r="U25">
        <f t="shared" si="18"/>
        <v>1</v>
      </c>
      <c r="V25">
        <f t="shared" si="18"/>
        <v>0</v>
      </c>
      <c r="W25">
        <f t="shared" si="18"/>
        <v>0</v>
      </c>
      <c r="Z25" s="2">
        <f t="shared" ref="Z25:Z29" si="32">+M25/$N25</f>
        <v>42.536235902979278</v>
      </c>
      <c r="AA25" s="2">
        <f t="shared" si="19"/>
        <v>1</v>
      </c>
      <c r="AB25" s="2">
        <f t="shared" si="19"/>
        <v>157.5277404529335</v>
      </c>
      <c r="AC25" s="2">
        <f t="shared" si="19"/>
        <v>193.88347546691034</v>
      </c>
      <c r="AF25">
        <f t="shared" ref="AF25:AF29" si="33">+LN(MIN(20,MAX(0.05,Z25)))</f>
        <v>2.9957322735539909</v>
      </c>
      <c r="AG25">
        <f t="shared" si="20"/>
        <v>0</v>
      </c>
      <c r="AH25">
        <f t="shared" si="20"/>
        <v>2.9957322735539909</v>
      </c>
      <c r="AI25">
        <f t="shared" si="20"/>
        <v>2.9957322735539909</v>
      </c>
    </row>
    <row r="26" spans="1:35">
      <c r="A26" s="1">
        <v>250000</v>
      </c>
      <c r="B26">
        <v>1</v>
      </c>
      <c r="C26">
        <f t="shared" si="21"/>
        <v>1</v>
      </c>
      <c r="D26">
        <f t="shared" si="22"/>
        <v>0</v>
      </c>
      <c r="F26" s="1">
        <f t="shared" si="23"/>
        <v>350000</v>
      </c>
      <c r="G26">
        <f t="shared" si="24"/>
        <v>1.0330206556765362</v>
      </c>
      <c r="H26">
        <f t="shared" si="25"/>
        <v>1.0373095167118673</v>
      </c>
      <c r="I26">
        <f t="shared" si="26"/>
        <v>1.0291867214827395</v>
      </c>
      <c r="J26">
        <f t="shared" si="27"/>
        <v>1.0285715655449705</v>
      </c>
      <c r="K26">
        <f t="shared" si="28"/>
        <v>1.0397657894697294</v>
      </c>
      <c r="M26">
        <f t="shared" si="29"/>
        <v>4.5496829888076776E-5</v>
      </c>
      <c r="N26">
        <f t="shared" si="17"/>
        <v>6.0332758610154278E-6</v>
      </c>
      <c r="O26">
        <f t="shared" si="17"/>
        <v>1.119166794733552E-4</v>
      </c>
      <c r="P26">
        <f t="shared" si="17"/>
        <v>1.2531064927764419E-4</v>
      </c>
      <c r="R26">
        <f t="shared" si="30"/>
        <v>6.0332758610154278E-6</v>
      </c>
      <c r="T26">
        <f t="shared" si="31"/>
        <v>0</v>
      </c>
      <c r="U26">
        <f t="shared" si="18"/>
        <v>1</v>
      </c>
      <c r="V26">
        <f t="shared" si="18"/>
        <v>0</v>
      </c>
      <c r="W26">
        <f t="shared" si="18"/>
        <v>0</v>
      </c>
      <c r="Z26" s="2">
        <f t="shared" si="32"/>
        <v>7.5409828650565718</v>
      </c>
      <c r="AA26" s="2">
        <f t="shared" si="19"/>
        <v>1</v>
      </c>
      <c r="AB26" s="2">
        <f t="shared" si="19"/>
        <v>18.549902582196715</v>
      </c>
      <c r="AC26" s="2">
        <f t="shared" si="19"/>
        <v>20.769918724809283</v>
      </c>
      <c r="AF26">
        <f t="shared" si="33"/>
        <v>2.0203525269803699</v>
      </c>
      <c r="AG26">
        <f t="shared" si="20"/>
        <v>0</v>
      </c>
      <c r="AH26">
        <f t="shared" si="20"/>
        <v>2.9204645374060538</v>
      </c>
      <c r="AI26">
        <f t="shared" si="20"/>
        <v>2.9957322735539909</v>
      </c>
    </row>
    <row r="27" spans="1:35">
      <c r="A27" s="1">
        <v>500000</v>
      </c>
      <c r="B27">
        <v>1.0729668037068489</v>
      </c>
      <c r="C27">
        <f t="shared" si="21"/>
        <v>1.0645790112916387</v>
      </c>
      <c r="D27">
        <f t="shared" si="22"/>
        <v>7.0355061600658764E-5</v>
      </c>
      <c r="F27" s="1">
        <f t="shared" si="23"/>
        <v>750000</v>
      </c>
      <c r="G27">
        <f t="shared" si="24"/>
        <v>1.0881535237538875</v>
      </c>
      <c r="H27">
        <f t="shared" si="25"/>
        <v>1.0942982510488839</v>
      </c>
      <c r="I27">
        <f t="shared" si="26"/>
        <v>1.0929677969083942</v>
      </c>
      <c r="J27">
        <f t="shared" si="27"/>
        <v>1.0927847754016988</v>
      </c>
      <c r="K27">
        <f t="shared" si="28"/>
        <v>1.0960326037881658</v>
      </c>
      <c r="M27">
        <f t="shared" si="29"/>
        <v>6.2079902186562707E-5</v>
      </c>
      <c r="N27">
        <f t="shared" si="17"/>
        <v>3.0079794242546581E-6</v>
      </c>
      <c r="O27">
        <f t="shared" si="17"/>
        <v>9.3930412102954534E-6</v>
      </c>
      <c r="P27">
        <f t="shared" si="17"/>
        <v>1.0548389227940692E-5</v>
      </c>
      <c r="R27">
        <f t="shared" si="30"/>
        <v>3.0079794242546581E-6</v>
      </c>
      <c r="T27">
        <f t="shared" si="31"/>
        <v>0</v>
      </c>
      <c r="U27">
        <f t="shared" si="18"/>
        <v>1</v>
      </c>
      <c r="V27">
        <f t="shared" si="18"/>
        <v>0</v>
      </c>
      <c r="W27">
        <f t="shared" si="18"/>
        <v>0</v>
      </c>
      <c r="Z27" s="2">
        <f t="shared" si="32"/>
        <v>20.638406528311069</v>
      </c>
      <c r="AA27" s="2">
        <f t="shared" si="19"/>
        <v>1</v>
      </c>
      <c r="AB27" s="2">
        <f t="shared" si="19"/>
        <v>3.1227079329583307</v>
      </c>
      <c r="AC27" s="2">
        <f t="shared" si="19"/>
        <v>3.5068023214801274</v>
      </c>
      <c r="AF27">
        <f t="shared" si="33"/>
        <v>2.9957322735539909</v>
      </c>
      <c r="AG27">
        <f t="shared" si="20"/>
        <v>0</v>
      </c>
      <c r="AH27">
        <f t="shared" si="20"/>
        <v>1.1387005526205809</v>
      </c>
      <c r="AI27">
        <f t="shared" si="20"/>
        <v>1.2547046027259512</v>
      </c>
    </row>
    <row r="28" spans="1:35">
      <c r="A28" s="1">
        <v>1000000</v>
      </c>
      <c r="B28">
        <v>1.1129687901099397</v>
      </c>
      <c r="C28">
        <f t="shared" si="21"/>
        <v>1.1087873255168097</v>
      </c>
      <c r="D28">
        <f t="shared" si="22"/>
        <v>1.7484646143599482E-5</v>
      </c>
      <c r="F28" s="1">
        <f t="shared" si="23"/>
        <v>2000000</v>
      </c>
      <c r="G28">
        <f t="shared" si="24"/>
        <v>1.1316767283958298</v>
      </c>
      <c r="H28">
        <f t="shared" si="25"/>
        <v>1.1274604916514079</v>
      </c>
      <c r="I28">
        <f t="shared" si="26"/>
        <v>1.1266828222855954</v>
      </c>
      <c r="J28">
        <f t="shared" si="27"/>
        <v>1.1265993552966911</v>
      </c>
      <c r="K28">
        <f t="shared" si="28"/>
        <v>1.1327403691053217</v>
      </c>
      <c r="M28">
        <f t="shared" si="29"/>
        <v>1.1313315588885217E-6</v>
      </c>
      <c r="N28">
        <f t="shared" si="17"/>
        <v>2.7877105928347102E-5</v>
      </c>
      <c r="O28">
        <f t="shared" si="17"/>
        <v>3.6693873473177023E-5</v>
      </c>
      <c r="P28">
        <f t="shared" si="17"/>
        <v>3.7712050597792145E-5</v>
      </c>
      <c r="R28">
        <f t="shared" si="30"/>
        <v>1.1313315588885217E-6</v>
      </c>
      <c r="T28">
        <f t="shared" si="31"/>
        <v>1</v>
      </c>
      <c r="U28">
        <f t="shared" si="18"/>
        <v>0</v>
      </c>
      <c r="V28">
        <f t="shared" si="18"/>
        <v>0</v>
      </c>
      <c r="W28">
        <f t="shared" si="18"/>
        <v>0</v>
      </c>
      <c r="Z28" s="2">
        <f t="shared" si="32"/>
        <v>4.0582819529272451E-2</v>
      </c>
      <c r="AA28" s="2">
        <f t="shared" si="19"/>
        <v>1</v>
      </c>
      <c r="AB28" s="2">
        <f t="shared" si="19"/>
        <v>1.3162726994506451</v>
      </c>
      <c r="AC28" s="2">
        <f t="shared" si="19"/>
        <v>1.3527964737345379</v>
      </c>
      <c r="AF28">
        <f t="shared" si="33"/>
        <v>-2.9957322735539909</v>
      </c>
      <c r="AG28">
        <f t="shared" si="20"/>
        <v>0</v>
      </c>
      <c r="AH28">
        <f t="shared" si="20"/>
        <v>0.27480402986389446</v>
      </c>
      <c r="AI28">
        <f t="shared" si="20"/>
        <v>0.30217391195671461</v>
      </c>
    </row>
    <row r="29" spans="1:35">
      <c r="A29" s="1">
        <v>3000000</v>
      </c>
      <c r="B29">
        <v>1.1403968544612513</v>
      </c>
      <c r="C29">
        <f t="shared" si="21"/>
        <v>1.1521094994749448</v>
      </c>
      <c r="D29">
        <f t="shared" si="22"/>
        <v>1.3718605321679951E-4</v>
      </c>
      <c r="F29" s="1">
        <f t="shared" si="23"/>
        <v>5000000</v>
      </c>
      <c r="G29">
        <f t="shared" si="24"/>
        <v>1.1553922409263966</v>
      </c>
      <c r="H29">
        <f t="shared" si="25"/>
        <v>1.1423095034986781</v>
      </c>
      <c r="I29">
        <f t="shared" si="26"/>
        <v>1.1460802784641393</v>
      </c>
      <c r="J29">
        <f t="shared" si="27"/>
        <v>1.1460661862981747</v>
      </c>
      <c r="K29">
        <f t="shared" si="28"/>
        <v>1.1479913691435994</v>
      </c>
      <c r="M29">
        <f t="shared" si="29"/>
        <v>5.4772903145402855E-5</v>
      </c>
      <c r="N29">
        <f t="shared" si="17"/>
        <v>3.228359720693747E-5</v>
      </c>
      <c r="O29">
        <f t="shared" si="17"/>
        <v>3.652267585119492E-6</v>
      </c>
      <c r="P29">
        <f t="shared" si="17"/>
        <v>3.7063289883177582E-6</v>
      </c>
      <c r="R29">
        <f t="shared" si="30"/>
        <v>3.652267585119492E-6</v>
      </c>
      <c r="T29">
        <f t="shared" si="31"/>
        <v>0</v>
      </c>
      <c r="U29">
        <f t="shared" si="18"/>
        <v>0</v>
      </c>
      <c r="V29">
        <f t="shared" si="18"/>
        <v>1</v>
      </c>
      <c r="W29">
        <f t="shared" si="18"/>
        <v>0</v>
      </c>
      <c r="Z29" s="2">
        <f t="shared" si="32"/>
        <v>1.6966171023107866</v>
      </c>
      <c r="AA29" s="2">
        <f t="shared" si="19"/>
        <v>1</v>
      </c>
      <c r="AB29" s="2">
        <f t="shared" si="19"/>
        <v>0.1131307506319231</v>
      </c>
      <c r="AC29" s="2">
        <f t="shared" si="19"/>
        <v>0.11480532868007967</v>
      </c>
      <c r="AF29">
        <f t="shared" si="33"/>
        <v>0.52863632868419363</v>
      </c>
      <c r="AG29">
        <f t="shared" si="20"/>
        <v>0</v>
      </c>
      <c r="AH29">
        <f t="shared" si="20"/>
        <v>-2.1792110439387247</v>
      </c>
      <c r="AI29">
        <f t="shared" si="20"/>
        <v>-2.1645173791000452</v>
      </c>
    </row>
    <row r="30" spans="1:35">
      <c r="A30" s="1">
        <v>7000000</v>
      </c>
      <c r="B30">
        <v>1.1517637024670271</v>
      </c>
      <c r="C30">
        <f t="shared" si="21"/>
        <v>1.1716187886287524</v>
      </c>
      <c r="D30">
        <f t="shared" si="22"/>
        <v>3.9422444648953413E-4</v>
      </c>
      <c r="F30" s="1"/>
    </row>
    <row r="31" spans="1:35">
      <c r="F31" s="1"/>
    </row>
    <row r="32" spans="1:35">
      <c r="D32">
        <f>SUM(D24:D31)</f>
        <v>2.7794433188673743E-3</v>
      </c>
    </row>
    <row r="33" spans="1:35">
      <c r="T33" s="26">
        <f>+SUM(T7:T13)+SUM(T24:T29)</f>
        <v>2</v>
      </c>
      <c r="U33" s="26">
        <f t="shared" ref="U33:W33" si="34">+SUM(U7:U13)+SUM(U24:U29)</f>
        <v>10</v>
      </c>
      <c r="V33" s="26">
        <f t="shared" si="34"/>
        <v>1</v>
      </c>
      <c r="W33" s="26">
        <f t="shared" si="34"/>
        <v>0</v>
      </c>
      <c r="X33" s="26"/>
      <c r="Y33" s="26"/>
      <c r="Z33" s="26"/>
      <c r="AA33" s="26"/>
      <c r="AB33" s="26"/>
      <c r="AC33" s="26"/>
      <c r="AD33" s="26"/>
      <c r="AE33" s="26"/>
      <c r="AF33" s="26">
        <f>+(SUM(AF7:AF13)+SUM(AF24:AF29))/13</f>
        <v>1.5245655312931525</v>
      </c>
      <c r="AG33" s="26">
        <f t="shared" ref="AG33:AI33" si="35">+(SUM(AG7:AG13)+SUM(AG24:AG29))/13</f>
        <v>0</v>
      </c>
      <c r="AH33" s="26">
        <f t="shared" si="35"/>
        <v>1.8086855093978733</v>
      </c>
      <c r="AI33" s="26">
        <f t="shared" si="35"/>
        <v>1.9243387305624482</v>
      </c>
    </row>
    <row r="34" spans="1:35">
      <c r="A34" t="s">
        <v>27</v>
      </c>
      <c r="B34" t="s">
        <v>50</v>
      </c>
    </row>
    <row r="35" spans="1:35">
      <c r="B35" t="s">
        <v>51</v>
      </c>
    </row>
    <row r="37" spans="1:35">
      <c r="A37" t="s">
        <v>29</v>
      </c>
      <c r="B37" t="s">
        <v>30</v>
      </c>
    </row>
    <row r="38" spans="1:35">
      <c r="B38" t="s">
        <v>36</v>
      </c>
    </row>
    <row r="39" spans="1:35">
      <c r="B39" t="s">
        <v>52</v>
      </c>
    </row>
    <row r="41" spans="1:35">
      <c r="A41" t="s">
        <v>32</v>
      </c>
      <c r="B41" t="s">
        <v>37</v>
      </c>
    </row>
    <row r="42" spans="1:35">
      <c r="B42" t="s">
        <v>38</v>
      </c>
    </row>
    <row r="44" spans="1:35">
      <c r="A44" t="s">
        <v>39</v>
      </c>
      <c r="B44" t="s">
        <v>40</v>
      </c>
    </row>
    <row r="46" spans="1:35">
      <c r="A46" t="s">
        <v>41</v>
      </c>
      <c r="B46" t="s">
        <v>42</v>
      </c>
    </row>
    <row r="48" spans="1:35">
      <c r="A48" t="s">
        <v>44</v>
      </c>
      <c r="B48" t="s">
        <v>45</v>
      </c>
    </row>
    <row r="51" spans="1:2">
      <c r="A51" t="s">
        <v>46</v>
      </c>
      <c r="B51" t="s">
        <v>47</v>
      </c>
    </row>
    <row r="53" spans="1:2">
      <c r="A53" t="s">
        <v>48</v>
      </c>
      <c r="B53" t="s">
        <v>49</v>
      </c>
    </row>
    <row r="55" spans="1:2">
      <c r="A55" s="27" t="s">
        <v>53</v>
      </c>
    </row>
    <row r="56" spans="1:2">
      <c r="A56" s="2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DFS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boorj</dc:creator>
  <cp:lastModifiedBy>boorj</cp:lastModifiedBy>
  <dcterms:created xsi:type="dcterms:W3CDTF">2015-04-01T18:27:38Z</dcterms:created>
  <dcterms:modified xsi:type="dcterms:W3CDTF">2015-04-03T20:37:06Z</dcterms:modified>
</cp:coreProperties>
</file>