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4780" windowHeight="14700"/>
  </bookViews>
  <sheets>
    <sheet name="Sheet1" sheetId="1" r:id="rId1"/>
    <sheet name="Sheet2" sheetId="2" r:id="rId2"/>
    <sheet name="Sheet3" sheetId="3" r:id="rId3"/>
  </sheets>
  <calcPr calcId="145621" calcOnSave="0"/>
</workbook>
</file>

<file path=xl/calcChain.xml><?xml version="1.0" encoding="utf-8"?>
<calcChain xmlns="http://schemas.openxmlformats.org/spreadsheetml/2006/main">
  <c r="J9" i="1" l="1"/>
  <c r="I9" i="1"/>
  <c r="I7" i="1"/>
  <c r="M7" i="1" s="1"/>
  <c r="O7" i="1" s="1"/>
  <c r="P6" i="1"/>
  <c r="Q6" i="1" s="1"/>
  <c r="O6" i="1"/>
  <c r="M6" i="1"/>
  <c r="L6" i="1"/>
  <c r="N6" i="1" s="1"/>
  <c r="K6" i="1" s="1"/>
  <c r="J5" i="1"/>
  <c r="H133" i="1" l="1"/>
  <c r="P7" i="1"/>
  <c r="Q7" i="1" s="1"/>
  <c r="E20" i="1"/>
  <c r="L7" i="1"/>
  <c r="N7" i="1" s="1"/>
  <c r="K7" i="1" s="1"/>
  <c r="E19" i="1" s="1"/>
  <c r="E21" i="1" s="1"/>
  <c r="K9" i="1" l="1"/>
  <c r="I33" i="1"/>
  <c r="L33" i="1" s="1"/>
  <c r="I133" i="1"/>
  <c r="L133" i="1" s="1"/>
  <c r="H34" i="1"/>
  <c r="H35" i="1" s="1"/>
  <c r="H36" i="1" s="1"/>
  <c r="H37" i="1" s="1"/>
  <c r="J133" i="1" l="1"/>
  <c r="K33" i="1"/>
  <c r="J33" i="1"/>
  <c r="K133" i="1"/>
  <c r="I37" i="1"/>
  <c r="L37" i="1" s="1"/>
  <c r="H38" i="1"/>
  <c r="I34" i="1"/>
  <c r="J34" i="1" s="1"/>
  <c r="I36" i="1"/>
  <c r="K36" i="1" s="1"/>
  <c r="I35" i="1"/>
  <c r="L35" i="1" s="1"/>
  <c r="M133" i="1" l="1"/>
  <c r="N28" i="1" s="1"/>
  <c r="K34" i="1"/>
  <c r="M34" i="1" s="1"/>
  <c r="J36" i="1"/>
  <c r="M36" i="1" s="1"/>
  <c r="L34" i="1"/>
  <c r="L36" i="1"/>
  <c r="K37" i="1"/>
  <c r="J37" i="1"/>
  <c r="M33" i="1"/>
  <c r="N29" i="1" s="1"/>
  <c r="J35" i="1"/>
  <c r="I38" i="1"/>
  <c r="K38" i="1" s="1"/>
  <c r="H39" i="1"/>
  <c r="K35" i="1"/>
  <c r="M37" i="1" l="1"/>
  <c r="I39" i="1"/>
  <c r="K39" i="1" s="1"/>
  <c r="H40" i="1"/>
  <c r="L38" i="1"/>
  <c r="J38" i="1"/>
  <c r="M38" i="1" s="1"/>
  <c r="M35" i="1"/>
  <c r="L39" i="1" l="1"/>
  <c r="J39" i="1"/>
  <c r="M39" i="1" s="1"/>
  <c r="I40" i="1"/>
  <c r="L40" i="1" s="1"/>
  <c r="H41" i="1"/>
  <c r="K40" i="1" l="1"/>
  <c r="J40" i="1"/>
  <c r="I41" i="1"/>
  <c r="K41" i="1" s="1"/>
  <c r="H42" i="1"/>
  <c r="M40" i="1" l="1"/>
  <c r="J41" i="1"/>
  <c r="M41" i="1" s="1"/>
  <c r="L41" i="1"/>
  <c r="I42" i="1"/>
  <c r="L42" i="1" s="1"/>
  <c r="H43" i="1"/>
  <c r="J42" i="1" l="1"/>
  <c r="K42" i="1"/>
  <c r="I43" i="1"/>
  <c r="K43" i="1" s="1"/>
  <c r="H44" i="1"/>
  <c r="M42" i="1" l="1"/>
  <c r="L43" i="1"/>
  <c r="J43" i="1"/>
  <c r="M43" i="1" s="1"/>
  <c r="I44" i="1"/>
  <c r="J44" i="1" s="1"/>
  <c r="H45" i="1"/>
  <c r="K44" i="1" l="1"/>
  <c r="M44" i="1"/>
  <c r="L44" i="1"/>
  <c r="I45" i="1"/>
  <c r="J45" i="1" s="1"/>
  <c r="H46" i="1"/>
  <c r="L45" i="1" l="1"/>
  <c r="K45" i="1"/>
  <c r="M45" i="1" s="1"/>
  <c r="I46" i="1"/>
  <c r="K46" i="1" s="1"/>
  <c r="H47" i="1"/>
  <c r="I47" i="1" l="1"/>
  <c r="K47" i="1" s="1"/>
  <c r="H48" i="1"/>
  <c r="L46" i="1"/>
  <c r="J46" i="1"/>
  <c r="M46" i="1" s="1"/>
  <c r="L47" i="1" l="1"/>
  <c r="J47" i="1"/>
  <c r="M47" i="1" s="1"/>
  <c r="I48" i="1"/>
  <c r="K48" i="1" s="1"/>
  <c r="H49" i="1"/>
  <c r="J48" i="1" l="1"/>
  <c r="M48" i="1" s="1"/>
  <c r="I49" i="1"/>
  <c r="L49" i="1" s="1"/>
  <c r="H50" i="1"/>
  <c r="L48" i="1"/>
  <c r="K49" i="1" l="1"/>
  <c r="J49" i="1"/>
  <c r="I50" i="1"/>
  <c r="K50" i="1" s="1"/>
  <c r="H51" i="1"/>
  <c r="J50" i="1" l="1"/>
  <c r="M50" i="1" s="1"/>
  <c r="L50" i="1"/>
  <c r="M49" i="1"/>
  <c r="I51" i="1"/>
  <c r="K51" i="1" s="1"/>
  <c r="L51" i="1"/>
  <c r="H52" i="1"/>
  <c r="J51" i="1" l="1"/>
  <c r="M51" i="1" s="1"/>
  <c r="I52" i="1"/>
  <c r="L52" i="1" s="1"/>
  <c r="H53" i="1"/>
  <c r="K52" i="1" l="1"/>
  <c r="J52" i="1"/>
  <c r="I53" i="1"/>
  <c r="J53" i="1" s="1"/>
  <c r="H54" i="1"/>
  <c r="M52" i="1" l="1"/>
  <c r="K53" i="1"/>
  <c r="M53" i="1" s="1"/>
  <c r="L53" i="1"/>
  <c r="I54" i="1"/>
  <c r="K54" i="1" s="1"/>
  <c r="H55" i="1"/>
  <c r="L54" i="1" l="1"/>
  <c r="J54" i="1"/>
  <c r="M54" i="1" s="1"/>
  <c r="I55" i="1"/>
  <c r="K55" i="1" s="1"/>
  <c r="H56" i="1"/>
  <c r="J55" i="1" l="1"/>
  <c r="M55" i="1" s="1"/>
  <c r="L55" i="1"/>
  <c r="I56" i="1"/>
  <c r="K56" i="1" s="1"/>
  <c r="H57" i="1"/>
  <c r="J56" i="1" l="1"/>
  <c r="M56" i="1" s="1"/>
  <c r="L56" i="1"/>
  <c r="I57" i="1"/>
  <c r="J57" i="1" s="1"/>
  <c r="H58" i="1"/>
  <c r="L57" i="1" l="1"/>
  <c r="K57" i="1"/>
  <c r="M57" i="1" s="1"/>
  <c r="I58" i="1"/>
  <c r="L58" i="1" s="1"/>
  <c r="H59" i="1"/>
  <c r="J58" i="1" l="1"/>
  <c r="K58" i="1"/>
  <c r="I59" i="1"/>
  <c r="L59" i="1" s="1"/>
  <c r="H60" i="1"/>
  <c r="M58" i="1" l="1"/>
  <c r="J59" i="1"/>
  <c r="K59" i="1"/>
  <c r="I60" i="1"/>
  <c r="L60" i="1" s="1"/>
  <c r="H61" i="1"/>
  <c r="J60" i="1" l="1"/>
  <c r="K60" i="1"/>
  <c r="M59" i="1"/>
  <c r="I61" i="1"/>
  <c r="K61" i="1" s="1"/>
  <c r="H62" i="1"/>
  <c r="M60" i="1" l="1"/>
  <c r="J61" i="1"/>
  <c r="M61" i="1" s="1"/>
  <c r="L61" i="1"/>
  <c r="I62" i="1"/>
  <c r="K62" i="1" s="1"/>
  <c r="H63" i="1"/>
  <c r="J62" i="1" l="1"/>
  <c r="M62" i="1" s="1"/>
  <c r="I63" i="1"/>
  <c r="K63" i="1" s="1"/>
  <c r="H64" i="1"/>
  <c r="L62" i="1"/>
  <c r="L63" i="1" l="1"/>
  <c r="J63" i="1"/>
  <c r="M63" i="1" s="1"/>
  <c r="I64" i="1"/>
  <c r="J64" i="1" s="1"/>
  <c r="H65" i="1"/>
  <c r="L64" i="1" l="1"/>
  <c r="K64" i="1"/>
  <c r="M64" i="1" s="1"/>
  <c r="I65" i="1"/>
  <c r="L65" i="1" s="1"/>
  <c r="H66" i="1"/>
  <c r="K65" i="1" l="1"/>
  <c r="J65" i="1"/>
  <c r="I66" i="1"/>
  <c r="L66" i="1" s="1"/>
  <c r="H67" i="1"/>
  <c r="M65" i="1" l="1"/>
  <c r="J66" i="1"/>
  <c r="K66" i="1"/>
  <c r="I67" i="1"/>
  <c r="L67" i="1" s="1"/>
  <c r="H68" i="1"/>
  <c r="M66" i="1" l="1"/>
  <c r="J67" i="1"/>
  <c r="K67" i="1"/>
  <c r="I68" i="1"/>
  <c r="L68" i="1" s="1"/>
  <c r="H69" i="1"/>
  <c r="M67" i="1" l="1"/>
  <c r="K68" i="1"/>
  <c r="J68" i="1"/>
  <c r="I69" i="1"/>
  <c r="L69" i="1" s="1"/>
  <c r="H70" i="1"/>
  <c r="K69" i="1" l="1"/>
  <c r="J69" i="1"/>
  <c r="M68" i="1"/>
  <c r="I70" i="1"/>
  <c r="L70" i="1" s="1"/>
  <c r="H71" i="1"/>
  <c r="K70" i="1" l="1"/>
  <c r="J70" i="1"/>
  <c r="M69" i="1"/>
  <c r="I71" i="1"/>
  <c r="K71" i="1" s="1"/>
  <c r="H72" i="1"/>
  <c r="M70" i="1" l="1"/>
  <c r="L71" i="1"/>
  <c r="J71" i="1"/>
  <c r="M71" i="1" s="1"/>
  <c r="I72" i="1"/>
  <c r="J72" i="1" s="1"/>
  <c r="H73" i="1"/>
  <c r="L72" i="1" l="1"/>
  <c r="I73" i="1"/>
  <c r="L73" i="1" s="1"/>
  <c r="H74" i="1"/>
  <c r="K72" i="1"/>
  <c r="M72" i="1" s="1"/>
  <c r="K73" i="1" l="1"/>
  <c r="J73" i="1"/>
  <c r="I74" i="1"/>
  <c r="L74" i="1" s="1"/>
  <c r="H75" i="1"/>
  <c r="M73" i="1" l="1"/>
  <c r="J74" i="1"/>
  <c r="K74" i="1"/>
  <c r="I75" i="1"/>
  <c r="L75" i="1" s="1"/>
  <c r="H76" i="1"/>
  <c r="J75" i="1" l="1"/>
  <c r="K75" i="1"/>
  <c r="I76" i="1"/>
  <c r="L76" i="1" s="1"/>
  <c r="H77" i="1"/>
  <c r="M74" i="1"/>
  <c r="M75" i="1" l="1"/>
  <c r="K76" i="1"/>
  <c r="J76" i="1"/>
  <c r="I77" i="1"/>
  <c r="L77" i="1" s="1"/>
  <c r="H78" i="1"/>
  <c r="K77" i="1" l="1"/>
  <c r="M76" i="1"/>
  <c r="J77" i="1"/>
  <c r="I78" i="1"/>
  <c r="K78" i="1" s="1"/>
  <c r="H79" i="1"/>
  <c r="M77" i="1" l="1"/>
  <c r="L78" i="1"/>
  <c r="J78" i="1"/>
  <c r="M78" i="1" s="1"/>
  <c r="I79" i="1"/>
  <c r="K79" i="1" s="1"/>
  <c r="H80" i="1"/>
  <c r="L79" i="1" l="1"/>
  <c r="J79" i="1"/>
  <c r="M79" i="1" s="1"/>
  <c r="I80" i="1"/>
  <c r="K80" i="1" s="1"/>
  <c r="H81" i="1"/>
  <c r="J80" i="1" l="1"/>
  <c r="M80" i="1" s="1"/>
  <c r="L80" i="1"/>
  <c r="I81" i="1"/>
  <c r="J81" i="1" s="1"/>
  <c r="H82" i="1"/>
  <c r="L81" i="1" l="1"/>
  <c r="I82" i="1"/>
  <c r="L82" i="1" s="1"/>
  <c r="H83" i="1"/>
  <c r="K81" i="1"/>
  <c r="M81" i="1" s="1"/>
  <c r="K82" i="1" l="1"/>
  <c r="J82" i="1"/>
  <c r="I83" i="1"/>
  <c r="J83" i="1" s="1"/>
  <c r="H84" i="1"/>
  <c r="L83" i="1" l="1"/>
  <c r="M82" i="1"/>
  <c r="K83" i="1"/>
  <c r="M83" i="1" s="1"/>
  <c r="I84" i="1"/>
  <c r="J84" i="1" s="1"/>
  <c r="H85" i="1"/>
  <c r="K84" i="1" l="1"/>
  <c r="M84" i="1" s="1"/>
  <c r="L84" i="1"/>
  <c r="I85" i="1"/>
  <c r="K85" i="1" s="1"/>
  <c r="H86" i="1"/>
  <c r="J85" i="1" l="1"/>
  <c r="I86" i="1"/>
  <c r="J86" i="1" s="1"/>
  <c r="H87" i="1"/>
  <c r="L85" i="1"/>
  <c r="M85" i="1"/>
  <c r="L86" i="1" l="1"/>
  <c r="K86" i="1"/>
  <c r="M86" i="1" s="1"/>
  <c r="I87" i="1"/>
  <c r="L87" i="1" s="1"/>
  <c r="H88" i="1"/>
  <c r="J87" i="1" l="1"/>
  <c r="K87" i="1"/>
  <c r="I88" i="1"/>
  <c r="K88" i="1" s="1"/>
  <c r="H89" i="1"/>
  <c r="M87" i="1" l="1"/>
  <c r="L88" i="1"/>
  <c r="I89" i="1"/>
  <c r="J89" i="1" s="1"/>
  <c r="H90" i="1"/>
  <c r="J88" i="1"/>
  <c r="M88" i="1" s="1"/>
  <c r="K89" i="1" l="1"/>
  <c r="M89" i="1" s="1"/>
  <c r="L89" i="1"/>
  <c r="I90" i="1"/>
  <c r="J90" i="1" s="1"/>
  <c r="H91" i="1"/>
  <c r="K90" i="1" l="1"/>
  <c r="M90" i="1" s="1"/>
  <c r="L90" i="1"/>
  <c r="I91" i="1"/>
  <c r="L91" i="1" s="1"/>
  <c r="H92" i="1"/>
  <c r="K91" i="1" l="1"/>
  <c r="J91" i="1"/>
  <c r="I92" i="1"/>
  <c r="L92" i="1" s="1"/>
  <c r="H93" i="1"/>
  <c r="M91" i="1" l="1"/>
  <c r="J92" i="1"/>
  <c r="K92" i="1"/>
  <c r="I93" i="1"/>
  <c r="L93" i="1" s="1"/>
  <c r="H94" i="1"/>
  <c r="K93" i="1" l="1"/>
  <c r="M92" i="1"/>
  <c r="J93" i="1"/>
  <c r="I94" i="1"/>
  <c r="J94" i="1" s="1"/>
  <c r="H95" i="1"/>
  <c r="M93" i="1" l="1"/>
  <c r="L94" i="1"/>
  <c r="K94" i="1"/>
  <c r="M94" i="1" s="1"/>
  <c r="I95" i="1"/>
  <c r="J95" i="1" s="1"/>
  <c r="H96" i="1"/>
  <c r="I96" i="1" l="1"/>
  <c r="K96" i="1" s="1"/>
  <c r="H97" i="1"/>
  <c r="L95" i="1"/>
  <c r="K95" i="1"/>
  <c r="M95" i="1" s="1"/>
  <c r="L96" i="1" l="1"/>
  <c r="I97" i="1"/>
  <c r="K97" i="1" s="1"/>
  <c r="H98" i="1"/>
  <c r="J96" i="1"/>
  <c r="M96" i="1" s="1"/>
  <c r="J97" i="1" l="1"/>
  <c r="M97" i="1" s="1"/>
  <c r="L97" i="1"/>
  <c r="I98" i="1"/>
  <c r="L98" i="1" s="1"/>
  <c r="H99" i="1"/>
  <c r="K98" i="1" l="1"/>
  <c r="J98" i="1"/>
  <c r="I99" i="1"/>
  <c r="J99" i="1" s="1"/>
  <c r="H100" i="1"/>
  <c r="M98" i="1" l="1"/>
  <c r="L99" i="1"/>
  <c r="K99" i="1"/>
  <c r="M99" i="1" s="1"/>
  <c r="I100" i="1"/>
  <c r="L100" i="1" s="1"/>
  <c r="H101" i="1"/>
  <c r="J100" i="1" l="1"/>
  <c r="K100" i="1"/>
  <c r="I101" i="1"/>
  <c r="J101" i="1" s="1"/>
  <c r="H102" i="1"/>
  <c r="K101" i="1" l="1"/>
  <c r="M101" i="1" s="1"/>
  <c r="L101" i="1"/>
  <c r="M100" i="1"/>
  <c r="I102" i="1"/>
  <c r="J102" i="1" s="1"/>
  <c r="H103" i="1"/>
  <c r="K102" i="1" l="1"/>
  <c r="M102" i="1" s="1"/>
  <c r="L102" i="1"/>
  <c r="I103" i="1"/>
  <c r="J103" i="1" s="1"/>
  <c r="H104" i="1"/>
  <c r="L103" i="1" l="1"/>
  <c r="K103" i="1"/>
  <c r="M103" i="1" s="1"/>
  <c r="I104" i="1"/>
  <c r="K104" i="1" s="1"/>
  <c r="H105" i="1"/>
  <c r="J104" i="1" l="1"/>
  <c r="M104" i="1" s="1"/>
  <c r="I105" i="1"/>
  <c r="J105" i="1" s="1"/>
  <c r="H106" i="1"/>
  <c r="L104" i="1"/>
  <c r="K105" i="1" l="1"/>
  <c r="M105" i="1" s="1"/>
  <c r="L105" i="1"/>
  <c r="I106" i="1"/>
  <c r="J106" i="1" s="1"/>
  <c r="H107" i="1"/>
  <c r="L106" i="1" l="1"/>
  <c r="K106" i="1"/>
  <c r="M106" i="1" s="1"/>
  <c r="I107" i="1"/>
  <c r="K107" i="1" s="1"/>
  <c r="H108" i="1"/>
  <c r="L107" i="1" l="1"/>
  <c r="J107" i="1"/>
  <c r="M107" i="1" s="1"/>
  <c r="I108" i="1"/>
  <c r="K108" i="1" s="1"/>
  <c r="H109" i="1"/>
  <c r="J108" i="1" l="1"/>
  <c r="M108" i="1" s="1"/>
  <c r="L108" i="1"/>
  <c r="I109" i="1"/>
  <c r="J109" i="1" s="1"/>
  <c r="H110" i="1"/>
  <c r="K109" i="1" l="1"/>
  <c r="M109" i="1" s="1"/>
  <c r="L109" i="1"/>
  <c r="I110" i="1"/>
  <c r="J110" i="1" s="1"/>
  <c r="H111" i="1"/>
  <c r="K110" i="1" l="1"/>
  <c r="M110" i="1" s="1"/>
  <c r="L110" i="1"/>
  <c r="I111" i="1"/>
  <c r="J111" i="1" s="1"/>
  <c r="H112" i="1"/>
  <c r="K111" i="1" l="1"/>
  <c r="M111" i="1" s="1"/>
  <c r="I112" i="1"/>
  <c r="K112" i="1" s="1"/>
  <c r="H113" i="1"/>
  <c r="L111" i="1"/>
  <c r="J112" i="1" l="1"/>
  <c r="M112" i="1" s="1"/>
  <c r="L112" i="1"/>
  <c r="I113" i="1"/>
  <c r="K113" i="1" s="1"/>
  <c r="H114" i="1"/>
  <c r="L113" i="1" l="1"/>
  <c r="J113" i="1"/>
  <c r="M113" i="1" s="1"/>
  <c r="I114" i="1"/>
  <c r="J114" i="1" s="1"/>
  <c r="H115" i="1"/>
  <c r="L114" i="1" l="1"/>
  <c r="K114" i="1"/>
  <c r="M114" i="1" s="1"/>
  <c r="I115" i="1"/>
  <c r="L115" i="1" s="1"/>
  <c r="H116" i="1"/>
  <c r="J115" i="1" l="1"/>
  <c r="K115" i="1"/>
  <c r="I116" i="1"/>
  <c r="L116" i="1" s="1"/>
  <c r="H117" i="1"/>
  <c r="K116" i="1" l="1"/>
  <c r="J116" i="1"/>
  <c r="M115" i="1"/>
  <c r="I117" i="1"/>
  <c r="L117" i="1" s="1"/>
  <c r="H118" i="1"/>
  <c r="M116" i="1" l="1"/>
  <c r="J117" i="1"/>
  <c r="K117" i="1"/>
  <c r="I118" i="1"/>
  <c r="K118" i="1" s="1"/>
  <c r="H119" i="1"/>
  <c r="M117" i="1" l="1"/>
  <c r="J118" i="1"/>
  <c r="M118" i="1" s="1"/>
  <c r="L118" i="1"/>
  <c r="I119" i="1"/>
  <c r="K119" i="1" s="1"/>
  <c r="H120" i="1"/>
  <c r="J119" i="1" l="1"/>
  <c r="M119" i="1" s="1"/>
  <c r="L119" i="1"/>
  <c r="I120" i="1"/>
  <c r="J120" i="1" s="1"/>
  <c r="H121" i="1"/>
  <c r="L120" i="1" l="1"/>
  <c r="K120" i="1"/>
  <c r="M120" i="1" s="1"/>
  <c r="I121" i="1"/>
  <c r="K121" i="1" s="1"/>
  <c r="H122" i="1"/>
  <c r="J121" i="1" l="1"/>
  <c r="M121" i="1" s="1"/>
  <c r="L121" i="1"/>
  <c r="I122" i="1"/>
  <c r="J122" i="1" s="1"/>
  <c r="H123" i="1"/>
  <c r="L122" i="1" l="1"/>
  <c r="K122" i="1"/>
  <c r="M122" i="1" s="1"/>
  <c r="I123" i="1"/>
  <c r="K123" i="1" s="1"/>
  <c r="H124" i="1"/>
  <c r="L123" i="1" l="1"/>
  <c r="J123" i="1"/>
  <c r="M123" i="1" s="1"/>
  <c r="I124" i="1"/>
  <c r="J124" i="1" s="1"/>
  <c r="H125" i="1"/>
  <c r="L124" i="1" l="1"/>
  <c r="K124" i="1"/>
  <c r="M124" i="1" s="1"/>
  <c r="I125" i="1"/>
  <c r="J125" i="1" s="1"/>
  <c r="H126" i="1"/>
  <c r="K125" i="1" l="1"/>
  <c r="L125" i="1"/>
  <c r="I126" i="1"/>
  <c r="J126" i="1" s="1"/>
  <c r="H127" i="1"/>
  <c r="M125" i="1"/>
  <c r="L126" i="1" l="1"/>
  <c r="K126" i="1"/>
  <c r="M126" i="1" s="1"/>
  <c r="I127" i="1"/>
  <c r="L127" i="1" s="1"/>
  <c r="H128" i="1"/>
  <c r="K127" i="1" l="1"/>
  <c r="J127" i="1"/>
  <c r="I128" i="1"/>
  <c r="J128" i="1" s="1"/>
  <c r="H129" i="1"/>
  <c r="K128" i="1" l="1"/>
  <c r="M128" i="1" s="1"/>
  <c r="M127" i="1"/>
  <c r="L128" i="1"/>
  <c r="I129" i="1"/>
  <c r="L129" i="1" s="1"/>
  <c r="H130" i="1"/>
  <c r="J129" i="1" l="1"/>
  <c r="K129" i="1"/>
  <c r="M129" i="1" s="1"/>
  <c r="I130" i="1"/>
  <c r="J130" i="1" s="1"/>
  <c r="H131" i="1"/>
  <c r="K130" i="1" l="1"/>
  <c r="M130" i="1" s="1"/>
  <c r="L130" i="1"/>
  <c r="I131" i="1"/>
  <c r="K131" i="1" s="1"/>
  <c r="H132" i="1"/>
  <c r="L131" i="1" l="1"/>
  <c r="J131" i="1"/>
  <c r="M131" i="1" s="1"/>
  <c r="I132" i="1"/>
  <c r="L132" i="1" s="1"/>
  <c r="K132" i="1" l="1"/>
  <c r="J132" i="1"/>
  <c r="M132" i="1" l="1"/>
  <c r="N30" i="1" s="1"/>
  <c r="Q30" i="1" l="1"/>
  <c r="P30" i="1"/>
  <c r="O30" i="1"/>
  <c r="R30" i="1" l="1"/>
</calcChain>
</file>

<file path=xl/sharedStrings.xml><?xml version="1.0" encoding="utf-8"?>
<sst xmlns="http://schemas.openxmlformats.org/spreadsheetml/2006/main" count="44" uniqueCount="34">
  <si>
    <t>Theta</t>
  </si>
  <si>
    <t>Alpha</t>
  </si>
  <si>
    <t>Layer</t>
  </si>
  <si>
    <t>Attachment</t>
  </si>
  <si>
    <t>Limit</t>
  </si>
  <si>
    <t>Loss Distribution Parameters</t>
  </si>
  <si>
    <t>Excess of Loss Contract Parameters</t>
  </si>
  <si>
    <t>Loss Severity Metrics</t>
  </si>
  <si>
    <t>S1/(S1+S2)</t>
  </si>
  <si>
    <t>Premium</t>
  </si>
  <si>
    <t>Pareto Assumption</t>
  </si>
  <si>
    <t>Selected</t>
  </si>
  <si>
    <t>MPL</t>
  </si>
  <si>
    <t>E(Li)</t>
  </si>
  <si>
    <t>E(Li^2)</t>
  </si>
  <si>
    <t>Var(Li)</t>
  </si>
  <si>
    <t>SD(Li)</t>
  </si>
  <si>
    <t>Lambda</t>
  </si>
  <si>
    <t>Total At Shares</t>
  </si>
  <si>
    <t>Underwriting Parameters</t>
  </si>
  <si>
    <t>Target Premium</t>
  </si>
  <si>
    <t>S1</t>
  </si>
  <si>
    <t>S2</t>
  </si>
  <si>
    <t>rf</t>
  </si>
  <si>
    <t>R</t>
  </si>
  <si>
    <t>SD(T)</t>
  </si>
  <si>
    <t>SR</t>
  </si>
  <si>
    <t>Layer 1</t>
  </si>
  <si>
    <t>Layer 2</t>
  </si>
  <si>
    <t>Optimal</t>
  </si>
  <si>
    <t>s1</t>
  </si>
  <si>
    <t>s2</t>
  </si>
  <si>
    <t>s1/(s1+s2)</t>
  </si>
  <si>
    <t>R1/(R1+R2)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</si>
</sst>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00"/>
    <numFmt numFmtId="166" formatCode="_(* #,##0.000_);_(* \(#,##0.000\);_(* &quot;-&quot;??_);_(@_)"/>
    <numFmt numFmtId="167" formatCode="0.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43" fontId="0" fillId="0" borderId="0" xfId="0" applyNumberFormat="1"/>
    <xf numFmtId="164" fontId="0" fillId="0" borderId="0" xfId="1" applyNumberFormat="1" applyFont="1"/>
    <xf numFmtId="164" fontId="0" fillId="0" borderId="0" xfId="0" applyNumberFormat="1"/>
    <xf numFmtId="165" fontId="0" fillId="0" borderId="0" xfId="0" applyNumberFormat="1"/>
    <xf numFmtId="164" fontId="0" fillId="2" borderId="1" xfId="1" applyNumberFormat="1" applyFont="1" applyFill="1" applyBorder="1"/>
    <xf numFmtId="9" fontId="0" fillId="0" borderId="0" xfId="0" applyNumberFormat="1"/>
    <xf numFmtId="43" fontId="0" fillId="2" borderId="1" xfId="1" applyNumberFormat="1" applyFont="1" applyFill="1" applyBorder="1"/>
    <xf numFmtId="164" fontId="0" fillId="0" borderId="1" xfId="1" applyNumberFormat="1" applyFont="1" applyFill="1" applyBorder="1"/>
    <xf numFmtId="43" fontId="0" fillId="0" borderId="1" xfId="0" applyNumberFormat="1" applyFill="1" applyBorder="1"/>
    <xf numFmtId="9" fontId="0" fillId="2" borderId="1" xfId="0" applyNumberFormat="1" applyFill="1" applyBorder="1"/>
    <xf numFmtId="0" fontId="0" fillId="0" borderId="0" xfId="0" quotePrefix="1"/>
    <xf numFmtId="166" fontId="0" fillId="0" borderId="0" xfId="0" applyNumberFormat="1"/>
    <xf numFmtId="9" fontId="0" fillId="0" borderId="0" xfId="2" applyFont="1"/>
    <xf numFmtId="167" fontId="0" fillId="0" borderId="0" xfId="2" applyNumberFormat="1" applyFont="1"/>
    <xf numFmtId="165" fontId="0" fillId="0" borderId="0" xfId="2" applyNumberFormat="1" applyFont="1"/>
    <xf numFmtId="167" fontId="0" fillId="0" borderId="0" xfId="0" applyNumberFormat="1"/>
    <xf numFmtId="0" fontId="0" fillId="2" borderId="1" xfId="0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marker>
            <c:symbol val="none"/>
          </c:marker>
          <c:cat>
            <c:numRef>
              <c:f>Sheet1!$L$33:$L$133</c:f>
              <c:numCache>
                <c:formatCode>0.0%</c:formatCode>
                <c:ptCount val="101"/>
                <c:pt idx="0">
                  <c:v>0</c:v>
                </c:pt>
                <c:pt idx="1">
                  <c:v>1.0387853181788673E-2</c:v>
                </c:pt>
                <c:pt idx="2">
                  <c:v>2.0767570234089153E-2</c:v>
                </c:pt>
                <c:pt idx="3">
                  <c:v>3.1139160711910779E-2</c:v>
                </c:pt>
                <c:pt idx="4">
                  <c:v>4.1502634155306972E-2</c:v>
                </c:pt>
                <c:pt idx="5">
                  <c:v>5.1858000089404478E-2</c:v>
                </c:pt>
                <c:pt idx="6">
                  <c:v>6.2205268024432561E-2</c:v>
                </c:pt>
                <c:pt idx="7">
                  <c:v>7.2544447455752128E-2</c:v>
                </c:pt>
                <c:pt idx="8">
                  <c:v>8.2875547863884722E-2</c:v>
                </c:pt>
                <c:pt idx="9">
                  <c:v>9.3198578714541555E-2</c:v>
                </c:pt>
                <c:pt idx="10">
                  <c:v>0.10351354945865239</c:v>
                </c:pt>
                <c:pt idx="11">
                  <c:v>0.1138204695323944</c:v>
                </c:pt>
                <c:pt idx="12">
                  <c:v>0.12411934835722091</c:v>
                </c:pt>
                <c:pt idx="13">
                  <c:v>0.13441019533989018</c:v>
                </c:pt>
                <c:pt idx="14">
                  <c:v>0.14469301987249389</c:v>
                </c:pt>
                <c:pt idx="15">
                  <c:v>0.15496783133248593</c:v>
                </c:pt>
                <c:pt idx="16">
                  <c:v>0.16523463908271072</c:v>
                </c:pt>
                <c:pt idx="17">
                  <c:v>0.17549345247143172</c:v>
                </c:pt>
                <c:pt idx="18">
                  <c:v>0.18574428083235983</c:v>
                </c:pt>
                <c:pt idx="19">
                  <c:v>0.19598713348468164</c:v>
                </c:pt>
                <c:pt idx="20">
                  <c:v>0.20622201973308768</c:v>
                </c:pt>
                <c:pt idx="21">
                  <c:v>0.21644894886780072</c:v>
                </c:pt>
                <c:pt idx="22">
                  <c:v>0.22666793016460368</c:v>
                </c:pt>
                <c:pt idx="23">
                  <c:v>0.23687897288486778</c:v>
                </c:pt>
                <c:pt idx="24">
                  <c:v>0.24708208627558048</c:v>
                </c:pt>
                <c:pt idx="25">
                  <c:v>0.25727727956937352</c:v>
                </c:pt>
                <c:pt idx="26">
                  <c:v>0.26746456198455049</c:v>
                </c:pt>
                <c:pt idx="27">
                  <c:v>0.27764394272511494</c:v>
                </c:pt>
                <c:pt idx="28">
                  <c:v>0.28781543098079798</c:v>
                </c:pt>
                <c:pt idx="29">
                  <c:v>0.2979790359270858</c:v>
                </c:pt>
                <c:pt idx="30">
                  <c:v>0.30813476672524731</c:v>
                </c:pt>
                <c:pt idx="31">
                  <c:v>0.31828263252236189</c:v>
                </c:pt>
                <c:pt idx="32">
                  <c:v>0.32842264245134661</c:v>
                </c:pt>
                <c:pt idx="33">
                  <c:v>0.33855480563098356</c:v>
                </c:pt>
                <c:pt idx="34">
                  <c:v>0.34867913116594751</c:v>
                </c:pt>
                <c:pt idx="35">
                  <c:v>0.35879562814683302</c:v>
                </c:pt>
                <c:pt idx="36">
                  <c:v>0.36890430565018151</c:v>
                </c:pt>
                <c:pt idx="37">
                  <c:v>0.37900517273850848</c:v>
                </c:pt>
                <c:pt idx="38">
                  <c:v>0.38909823846033065</c:v>
                </c:pt>
                <c:pt idx="39">
                  <c:v>0.39918351185019313</c:v>
                </c:pt>
                <c:pt idx="40">
                  <c:v>0.40926100192869608</c:v>
                </c:pt>
                <c:pt idx="41">
                  <c:v>0.41933071770252156</c:v>
                </c:pt>
                <c:pt idx="42">
                  <c:v>0.42939266816446087</c:v>
                </c:pt>
                <c:pt idx="43">
                  <c:v>0.43944686229344093</c:v>
                </c:pt>
                <c:pt idx="44">
                  <c:v>0.44949330905455065</c:v>
                </c:pt>
                <c:pt idx="45">
                  <c:v>0.4595320173990684</c:v>
                </c:pt>
                <c:pt idx="46">
                  <c:v>0.46956299626448805</c:v>
                </c:pt>
                <c:pt idx="47">
                  <c:v>0.47958625457454551</c:v>
                </c:pt>
                <c:pt idx="48">
                  <c:v>0.4896018012392454</c:v>
                </c:pt>
                <c:pt idx="49">
                  <c:v>0.49960964515488721</c:v>
                </c:pt>
                <c:pt idx="50">
                  <c:v>0.509609795204092</c:v>
                </c:pt>
                <c:pt idx="51">
                  <c:v>0.51960226025582812</c:v>
                </c:pt>
                <c:pt idx="52">
                  <c:v>0.5295870491654382</c:v>
                </c:pt>
                <c:pt idx="53">
                  <c:v>0.53956417077466423</c:v>
                </c:pt>
                <c:pt idx="54">
                  <c:v>0.54953363391167498</c:v>
                </c:pt>
                <c:pt idx="55">
                  <c:v>0.55949544739109103</c:v>
                </c:pt>
                <c:pt idx="56">
                  <c:v>0.569449620014011</c:v>
                </c:pt>
                <c:pt idx="57">
                  <c:v>0.57939616056803778</c:v>
                </c:pt>
                <c:pt idx="58">
                  <c:v>0.58933507782730388</c:v>
                </c:pt>
                <c:pt idx="59">
                  <c:v>0.5992663805524977</c:v>
                </c:pt>
                <c:pt idx="60">
                  <c:v>0.60919007749088905</c:v>
                </c:pt>
                <c:pt idx="61">
                  <c:v>0.61910617737635476</c:v>
                </c:pt>
                <c:pt idx="62">
                  <c:v>0.62901468892940449</c:v>
                </c:pt>
                <c:pt idx="63">
                  <c:v>0.63891562085720621</c:v>
                </c:pt>
                <c:pt idx="64">
                  <c:v>0.64880898185361158</c:v>
                </c:pt>
                <c:pt idx="65">
                  <c:v>0.65869478059918152</c:v>
                </c:pt>
                <c:pt idx="66">
                  <c:v>0.66857302576121169</c:v>
                </c:pt>
                <c:pt idx="67">
                  <c:v>0.67844372599375791</c:v>
                </c:pt>
                <c:pt idx="68">
                  <c:v>0.68830688993766043</c:v>
                </c:pt>
                <c:pt idx="69">
                  <c:v>0.69816252622057118</c:v>
                </c:pt>
                <c:pt idx="70">
                  <c:v>0.70801064345697673</c:v>
                </c:pt>
                <c:pt idx="71">
                  <c:v>0.71785125024822483</c:v>
                </c:pt>
                <c:pt idx="72">
                  <c:v>0.72768435518254859</c:v>
                </c:pt>
                <c:pt idx="73">
                  <c:v>0.73750996683509229</c:v>
                </c:pt>
                <c:pt idx="74">
                  <c:v>0.74732809376793585</c:v>
                </c:pt>
                <c:pt idx="75">
                  <c:v>0.75713874453011909</c:v>
                </c:pt>
                <c:pt idx="76">
                  <c:v>0.76694192765766811</c:v>
                </c:pt>
                <c:pt idx="77">
                  <c:v>0.77673765167361841</c:v>
                </c:pt>
                <c:pt idx="78">
                  <c:v>0.78652592508804064</c:v>
                </c:pt>
                <c:pt idx="79">
                  <c:v>0.79630675639806459</c:v>
                </c:pt>
                <c:pt idx="80">
                  <c:v>0.80608015408790468</c:v>
                </c:pt>
                <c:pt idx="81">
                  <c:v>0.81584612662888312</c:v>
                </c:pt>
                <c:pt idx="82">
                  <c:v>0.82560468247945573</c:v>
                </c:pt>
                <c:pt idx="83">
                  <c:v>0.83535583008523551</c:v>
                </c:pt>
                <c:pt idx="84">
                  <c:v>0.84509957787901757</c:v>
                </c:pt>
                <c:pt idx="85">
                  <c:v>0.85483593428080284</c:v>
                </c:pt>
                <c:pt idx="86">
                  <c:v>0.86456490769782279</c:v>
                </c:pt>
                <c:pt idx="87">
                  <c:v>0.87428650652456341</c:v>
                </c:pt>
                <c:pt idx="88">
                  <c:v>0.88400073914278943</c:v>
                </c:pt>
                <c:pt idx="89">
                  <c:v>0.89370761392156861</c:v>
                </c:pt>
                <c:pt idx="90">
                  <c:v>0.90340713921729521</c:v>
                </c:pt>
                <c:pt idx="91">
                  <c:v>0.9130993233737148</c:v>
                </c:pt>
                <c:pt idx="92">
                  <c:v>0.92278417472194696</c:v>
                </c:pt>
                <c:pt idx="93">
                  <c:v>0.93246170158051089</c:v>
                </c:pt>
                <c:pt idx="94">
                  <c:v>0.94213191225534743</c:v>
                </c:pt>
                <c:pt idx="95">
                  <c:v>0.95179481503984364</c:v>
                </c:pt>
                <c:pt idx="96">
                  <c:v>0.96145041821485722</c:v>
                </c:pt>
                <c:pt idx="97">
                  <c:v>0.97109873004873859</c:v>
                </c:pt>
                <c:pt idx="98">
                  <c:v>0.98073975879735609</c:v>
                </c:pt>
                <c:pt idx="99">
                  <c:v>0.99037351270411822</c:v>
                </c:pt>
                <c:pt idx="100">
                  <c:v>1</c:v>
                </c:pt>
              </c:numCache>
            </c:numRef>
          </c:cat>
          <c:val>
            <c:numRef>
              <c:f>Sheet1!$M$33:$M$133</c:f>
              <c:numCache>
                <c:formatCode>0.000</c:formatCode>
                <c:ptCount val="101"/>
                <c:pt idx="0">
                  <c:v>0.29652942072336941</c:v>
                </c:pt>
                <c:pt idx="1">
                  <c:v>0.29650411730638349</c:v>
                </c:pt>
                <c:pt idx="2">
                  <c:v>0.29646838938565762</c:v>
                </c:pt>
                <c:pt idx="3">
                  <c:v>0.29642191289878628</c:v>
                </c:pt>
                <c:pt idx="4">
                  <c:v>0.29636435690603607</c:v>
                </c:pt>
                <c:pt idx="5">
                  <c:v>0.29629538358478419</c:v>
                </c:pt>
                <c:pt idx="6">
                  <c:v>0.29621464823477039</c:v>
                </c:pt>
                <c:pt idx="7">
                  <c:v>0.29612179929492699</c:v>
                </c:pt>
                <c:pt idx="8">
                  <c:v>0.29601647837257322</c:v>
                </c:pt>
                <c:pt idx="9">
                  <c:v>0.29589832028578367</c:v>
                </c:pt>
                <c:pt idx="10">
                  <c:v>0.29576695311976908</c:v>
                </c:pt>
                <c:pt idx="11">
                  <c:v>0.29562199829812114</c:v>
                </c:pt>
                <c:pt idx="12">
                  <c:v>0.29546307066980104</c:v>
                </c:pt>
                <c:pt idx="13">
                  <c:v>0.29528977861276323</c:v>
                </c:pt>
                <c:pt idx="14">
                  <c:v>0.29510172415512526</c:v>
                </c:pt>
                <c:pt idx="15">
                  <c:v>0.29489850311480453</c:v>
                </c:pt>
                <c:pt idx="16">
                  <c:v>0.2946797052585533</c:v>
                </c:pt>
                <c:pt idx="17">
                  <c:v>0.29444491448133303</c:v>
                </c:pt>
                <c:pt idx="18">
                  <c:v>0.29419370900696301</c:v>
                </c:pt>
                <c:pt idx="19">
                  <c:v>0.29392566161098566</c:v>
                </c:pt>
                <c:pt idx="20">
                  <c:v>0.29364033986667987</c:v>
                </c:pt>
                <c:pt idx="21">
                  <c:v>0.29333730641514161</c:v>
                </c:pt>
                <c:pt idx="22">
                  <c:v>0.29301611926033394</c:v>
                </c:pt>
                <c:pt idx="23">
                  <c:v>0.29267633208999022</c:v>
                </c:pt>
                <c:pt idx="24">
                  <c:v>0.29231749462321699</c:v>
                </c:pt>
                <c:pt idx="25">
                  <c:v>0.29193915298561296</c:v>
                </c:pt>
                <c:pt idx="26">
                  <c:v>0.2915408501126735</c:v>
                </c:pt>
                <c:pt idx="27">
                  <c:v>0.29112212618219879</c:v>
                </c:pt>
                <c:pt idx="28">
                  <c:v>0.29068251907636655</c:v>
                </c:pt>
                <c:pt idx="29">
                  <c:v>0.29022156487405765</c:v>
                </c:pt>
                <c:pt idx="30">
                  <c:v>0.28973879837394911</c:v>
                </c:pt>
                <c:pt idx="31">
                  <c:v>0.28923375364880127</c:v>
                </c:pt>
                <c:pt idx="32">
                  <c:v>0.2887059646312683</c:v>
                </c:pt>
                <c:pt idx="33">
                  <c:v>0.28815496573145905</c:v>
                </c:pt>
                <c:pt idx="34">
                  <c:v>0.28758029248635175</c:v>
                </c:pt>
                <c:pt idx="35">
                  <c:v>0.28698148224104897</c:v>
                </c:pt>
                <c:pt idx="36">
                  <c:v>0.28635807486171655</c:v>
                </c:pt>
                <c:pt idx="37">
                  <c:v>0.28570961347990231</c:v>
                </c:pt>
                <c:pt idx="38">
                  <c:v>0.28503564526777986</c:v>
                </c:pt>
                <c:pt idx="39">
                  <c:v>0.2843357222436928</c:v>
                </c:pt>
                <c:pt idx="40">
                  <c:v>0.2836094021071931</c:v>
                </c:pt>
                <c:pt idx="41">
                  <c:v>0.28285624910259377</c:v>
                </c:pt>
                <c:pt idx="42">
                  <c:v>0.28207583490985361</c:v>
                </c:pt>
                <c:pt idx="43">
                  <c:v>0.28126773956141243</c:v>
                </c:pt>
                <c:pt idx="44">
                  <c:v>0.28043155238338963</c:v>
                </c:pt>
                <c:pt idx="45">
                  <c:v>0.27956687295934302</c:v>
                </c:pt>
                <c:pt idx="46">
                  <c:v>0.27867331211456753</c:v>
                </c:pt>
                <c:pt idx="47">
                  <c:v>0.27775049291868925</c:v>
                </c:pt>
                <c:pt idx="48">
                  <c:v>0.27679805170409166</c:v>
                </c:pt>
                <c:pt idx="49">
                  <c:v>0.27581563909747986</c:v>
                </c:pt>
                <c:pt idx="50">
                  <c:v>0.27480292106167298</c:v>
                </c:pt>
                <c:pt idx="51">
                  <c:v>0.27375957994449113</c:v>
                </c:pt>
                <c:pt idx="52">
                  <c:v>0.27268531553139091</c:v>
                </c:pt>
                <c:pt idx="53">
                  <c:v>0.27157984609829688</c:v>
                </c:pt>
                <c:pt idx="54">
                  <c:v>0.27044290946088012</c:v>
                </c:pt>
                <c:pt idx="55">
                  <c:v>0.26927426401634813</c:v>
                </c:pt>
                <c:pt idx="56">
                  <c:v>0.26807368977364238</c:v>
                </c:pt>
                <c:pt idx="57">
                  <c:v>0.26684098936778089</c:v>
                </c:pt>
                <c:pt idx="58">
                  <c:v>0.26557598905395424</c:v>
                </c:pt>
                <c:pt idx="59">
                  <c:v>0.2642785396768626</c:v>
                </c:pt>
                <c:pt idx="60">
                  <c:v>0.26294851761069554</c:v>
                </c:pt>
                <c:pt idx="61">
                  <c:v>0.26158582566508937</c:v>
                </c:pt>
                <c:pt idx="62">
                  <c:v>0.26019039395235938</c:v>
                </c:pt>
                <c:pt idx="63">
                  <c:v>0.25876218071129681</c:v>
                </c:pt>
                <c:pt idx="64">
                  <c:v>0.25730117308284733</c:v>
                </c:pt>
                <c:pt idx="65">
                  <c:v>0.25580738783303725</c:v>
                </c:pt>
                <c:pt idx="66">
                  <c:v>0.25428087201861344</c:v>
                </c:pt>
                <c:pt idx="67">
                  <c:v>0.25272170359098095</c:v>
                </c:pt>
                <c:pt idx="68">
                  <c:v>0.251129991934186</c:v>
                </c:pt>
                <c:pt idx="69">
                  <c:v>0.24950587833289539</c:v>
                </c:pt>
                <c:pt idx="70">
                  <c:v>0.24784953636653975</c:v>
                </c:pt>
                <c:pt idx="71">
                  <c:v>0.24616117222607695</c:v>
                </c:pt>
                <c:pt idx="72">
                  <c:v>0.24444102495011588</c:v>
                </c:pt>
                <c:pt idx="73">
                  <c:v>0.24268936657748649</c:v>
                </c:pt>
                <c:pt idx="74">
                  <c:v>0.24090650221370127</c:v>
                </c:pt>
                <c:pt idx="75">
                  <c:v>0.23909277000915471</c:v>
                </c:pt>
                <c:pt idx="76">
                  <c:v>0.2372485410473211</c:v>
                </c:pt>
                <c:pt idx="77">
                  <c:v>0.23537421914166068</c:v>
                </c:pt>
                <c:pt idx="78">
                  <c:v>0.23347024054040605</c:v>
                </c:pt>
                <c:pt idx="79">
                  <c:v>0.23153707353888378</c:v>
                </c:pt>
                <c:pt idx="80">
                  <c:v>0.22957521799951594</c:v>
                </c:pt>
                <c:pt idx="81">
                  <c:v>0.22758520478015246</c:v>
                </c:pt>
                <c:pt idx="82">
                  <c:v>0.22556759507188825</c:v>
                </c:pt>
                <c:pt idx="83">
                  <c:v>0.22352297964802323</c:v>
                </c:pt>
                <c:pt idx="84">
                  <c:v>0.22145197802632943</c:v>
                </c:pt>
                <c:pt idx="85">
                  <c:v>0.21935523754727135</c:v>
                </c:pt>
                <c:pt idx="86">
                  <c:v>0.21723343237131135</c:v>
                </c:pt>
                <c:pt idx="87">
                  <c:v>0.21508726239888395</c:v>
                </c:pt>
                <c:pt idx="88">
                  <c:v>0.21291745211705934</c:v>
                </c:pt>
                <c:pt idx="89">
                  <c:v>0.21072474937732899</c:v>
                </c:pt>
                <c:pt idx="90">
                  <c:v>0.2085099241093159</c:v>
                </c:pt>
                <c:pt idx="91">
                  <c:v>0.20627376697556671</c:v>
                </c:pt>
                <c:pt idx="92">
                  <c:v>0.20401708797287935</c:v>
                </c:pt>
                <c:pt idx="93">
                  <c:v>0.20174071498589408</c:v>
                </c:pt>
                <c:pt idx="94">
                  <c:v>0.19944549229889882</c:v>
                </c:pt>
                <c:pt idx="95">
                  <c:v>0.1971322790719798</c:v>
                </c:pt>
                <c:pt idx="96">
                  <c:v>0.19480194778778959</c:v>
                </c:pt>
                <c:pt idx="97">
                  <c:v>0.19245538267529125</c:v>
                </c:pt>
                <c:pt idx="98">
                  <c:v>0.19009347811688679</c:v>
                </c:pt>
                <c:pt idx="99">
                  <c:v>0.18771713704533824</c:v>
                </c:pt>
                <c:pt idx="100">
                  <c:v>0.18532726933684293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057216"/>
        <c:axId val="180058752"/>
      </c:lineChart>
      <c:catAx>
        <c:axId val="180057216"/>
        <c:scaling>
          <c:orientation val="minMax"/>
        </c:scaling>
        <c:delete val="0"/>
        <c:axPos val="b"/>
        <c:numFmt formatCode="0.0%" sourceLinked="1"/>
        <c:majorTickMark val="out"/>
        <c:minorTickMark val="none"/>
        <c:tickLblPos val="nextTo"/>
        <c:crossAx val="180058752"/>
        <c:crosses val="autoZero"/>
        <c:auto val="1"/>
        <c:lblAlgn val="ctr"/>
        <c:lblOffset val="100"/>
        <c:noMultiLvlLbl val="0"/>
      </c:catAx>
      <c:valAx>
        <c:axId val="180058752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1800572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514349</xdr:colOff>
      <xdr:row>10</xdr:row>
      <xdr:rowOff>104776</xdr:rowOff>
    </xdr:from>
    <xdr:to>
      <xdr:col>11</xdr:col>
      <xdr:colOff>419100</xdr:colOff>
      <xdr:row>25</xdr:row>
      <xdr:rowOff>28576</xdr:rowOff>
    </xdr:to>
    <xdr:graphicFrame macro="">
      <xdr:nvGraphicFramePr>
        <xdr:cNvPr id="2" name="Chart 1" title="Sharpe Ratio vs 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3"/>
  <sheetViews>
    <sheetView tabSelected="1" workbookViewId="0">
      <selection activeCell="A10" sqref="A10"/>
    </sheetView>
  </sheetViews>
  <sheetFormatPr defaultRowHeight="15" x14ac:dyDescent="0.25"/>
  <cols>
    <col min="1" max="1" width="12.5703125" customWidth="1"/>
    <col min="2" max="2" width="16.28515625" customWidth="1"/>
    <col min="3" max="3" width="15.28515625" customWidth="1"/>
    <col min="5" max="5" width="14.28515625" bestFit="1" customWidth="1"/>
    <col min="8" max="8" width="17.7109375" customWidth="1"/>
    <col min="9" max="9" width="14" customWidth="1"/>
    <col min="10" max="11" width="14.7109375" customWidth="1"/>
    <col min="12" max="12" width="16.28515625" customWidth="1"/>
    <col min="13" max="13" width="21.85546875" customWidth="1"/>
    <col min="14" max="14" width="27.140625" bestFit="1" customWidth="1"/>
    <col min="15" max="15" width="21.7109375" bestFit="1" customWidth="1"/>
    <col min="16" max="16" width="20.7109375" bestFit="1" customWidth="1"/>
    <col min="17" max="17" width="13.28515625" bestFit="1" customWidth="1"/>
  </cols>
  <sheetData>
    <row r="1" spans="1:17" x14ac:dyDescent="0.25">
      <c r="A1" t="s">
        <v>33</v>
      </c>
    </row>
    <row r="2" spans="1:17" x14ac:dyDescent="0.25">
      <c r="A2" s="17">
        <v>0.31</v>
      </c>
      <c r="D2" t="s">
        <v>5</v>
      </c>
      <c r="H2" t="s">
        <v>6</v>
      </c>
    </row>
    <row r="3" spans="1:17" x14ac:dyDescent="0.25">
      <c r="L3" t="s">
        <v>7</v>
      </c>
    </row>
    <row r="4" spans="1:17" x14ac:dyDescent="0.25">
      <c r="A4" t="s">
        <v>33</v>
      </c>
      <c r="B4" t="s">
        <v>8</v>
      </c>
      <c r="D4" t="s">
        <v>0</v>
      </c>
      <c r="E4" s="5">
        <v>5000000</v>
      </c>
      <c r="H4" t="s">
        <v>2</v>
      </c>
      <c r="I4" t="s">
        <v>3</v>
      </c>
      <c r="J4" t="s">
        <v>4</v>
      </c>
      <c r="K4" t="s">
        <v>9</v>
      </c>
      <c r="L4" t="s">
        <v>10</v>
      </c>
      <c r="N4" t="s">
        <v>11</v>
      </c>
    </row>
    <row r="5" spans="1:17" x14ac:dyDescent="0.25">
      <c r="A5" s="4">
        <v>0.4</v>
      </c>
      <c r="B5" s="16">
        <v>0.5</v>
      </c>
      <c r="C5" s="6"/>
      <c r="D5" t="s">
        <v>12</v>
      </c>
      <c r="E5" s="5">
        <v>20000000</v>
      </c>
      <c r="H5">
        <v>0</v>
      </c>
      <c r="I5" s="3">
        <v>0</v>
      </c>
      <c r="J5" s="3">
        <f>I6</f>
        <v>10000000</v>
      </c>
      <c r="K5" s="3"/>
      <c r="L5" t="s">
        <v>13</v>
      </c>
      <c r="M5" t="s">
        <v>14</v>
      </c>
      <c r="N5" t="s">
        <v>13</v>
      </c>
      <c r="O5" t="s">
        <v>14</v>
      </c>
      <c r="P5" t="s">
        <v>15</v>
      </c>
      <c r="Q5" t="s">
        <v>16</v>
      </c>
    </row>
    <row r="6" spans="1:17" x14ac:dyDescent="0.25">
      <c r="A6" s="4">
        <v>0.36699999999999999</v>
      </c>
      <c r="B6" s="16">
        <v>0.33</v>
      </c>
      <c r="C6" s="6"/>
      <c r="D6" t="s">
        <v>1</v>
      </c>
      <c r="E6" s="7">
        <v>1.8</v>
      </c>
      <c r="H6">
        <v>1</v>
      </c>
      <c r="I6" s="5">
        <v>10000000</v>
      </c>
      <c r="J6" s="5">
        <v>10000000</v>
      </c>
      <c r="K6" s="5">
        <f>3000000*A2+N6/(1+$E$16)*$E$8</f>
        <v>4193585.1915755202</v>
      </c>
      <c r="L6" s="8">
        <f>$E$4^$E$6/($E$6-1)*(I6^(1-$E$6)-(I6+J6)^(1-$E$6))</f>
        <v>1527951.2487830843</v>
      </c>
      <c r="M6" s="9">
        <f>2*$E$4^$E$6/($E$6-2)*(I6^(2-$E$6)-(I6+J6)^(2-$E$6))-2*I6*$E$4^$E$6/($E$6-1)*(I6^(1-$E$6)-(I6+J6)^(1-$E$6))</f>
        <v>12143363968303.055</v>
      </c>
      <c r="N6" s="5">
        <f>L6</f>
        <v>1527951.2487830843</v>
      </c>
      <c r="O6" s="5">
        <f>M6</f>
        <v>12143363968303.055</v>
      </c>
      <c r="P6" s="2">
        <f>O6-N6^2</f>
        <v>9808728949645.2676</v>
      </c>
      <c r="Q6" s="2">
        <f>SQRT(P6)</f>
        <v>3131889.0385269509</v>
      </c>
    </row>
    <row r="7" spans="1:17" x14ac:dyDescent="0.25">
      <c r="A7" s="4">
        <v>0.438</v>
      </c>
      <c r="B7" s="16">
        <v>0.67</v>
      </c>
      <c r="C7" s="6"/>
      <c r="H7">
        <v>2</v>
      </c>
      <c r="I7" s="5">
        <f>I6+J6</f>
        <v>20000000</v>
      </c>
      <c r="J7" s="5">
        <v>30000000</v>
      </c>
      <c r="K7" s="5">
        <f>3000000*(1-A2)+N7/(1+$E$16)*$E$8</f>
        <v>4357942.0423765043</v>
      </c>
      <c r="L7" s="8">
        <f>$E$4^$E$6/($E$6-1)*(I7^(1-$E$6)-(I7+J7)^(1-$E$6))</f>
        <v>1071172.8652944544</v>
      </c>
      <c r="M7" s="9">
        <f>2*$E$4^$E$6/($E$6-2)*(I7^(2-$E$6)-(I7+J7)^(2-$E$6))-2*I7*$E$4^$E$6/($E$6-1)*(I7^(1-$E$6)-(I7+J7)^(1-$E$6))</f>
        <v>23499405810276.812</v>
      </c>
      <c r="N7" s="5">
        <f t="shared" ref="N7:O7" si="0">L7</f>
        <v>1071172.8652944544</v>
      </c>
      <c r="O7" s="5">
        <f t="shared" si="0"/>
        <v>23499405810276.812</v>
      </c>
      <c r="P7" s="2">
        <f>O7-N7^2</f>
        <v>22351994502933.68</v>
      </c>
      <c r="Q7" s="2">
        <f>SQRT(P7)</f>
        <v>4727789.6001126869</v>
      </c>
    </row>
    <row r="8" spans="1:17" x14ac:dyDescent="0.25">
      <c r="A8" s="4">
        <v>0.31</v>
      </c>
      <c r="B8" s="16">
        <v>0</v>
      </c>
      <c r="C8" s="6"/>
      <c r="D8" t="s">
        <v>17</v>
      </c>
      <c r="E8" s="7">
        <v>2.2000000000000002</v>
      </c>
    </row>
    <row r="9" spans="1:17" x14ac:dyDescent="0.25">
      <c r="H9" t="s">
        <v>18</v>
      </c>
      <c r="I9" s="3">
        <f>I6</f>
        <v>10000000</v>
      </c>
      <c r="J9" s="3">
        <f>J6*E13+J7*E14</f>
        <v>6630000</v>
      </c>
      <c r="K9" s="3">
        <f>K6+K7</f>
        <v>8551527.233952025</v>
      </c>
    </row>
    <row r="10" spans="1:17" x14ac:dyDescent="0.25">
      <c r="D10" t="s">
        <v>19</v>
      </c>
    </row>
    <row r="12" spans="1:17" x14ac:dyDescent="0.25">
      <c r="D12" t="s">
        <v>20</v>
      </c>
      <c r="E12" s="5">
        <v>1000000</v>
      </c>
    </row>
    <row r="13" spans="1:17" x14ac:dyDescent="0.25">
      <c r="D13" t="s">
        <v>21</v>
      </c>
      <c r="E13" s="10">
        <v>0</v>
      </c>
    </row>
    <row r="14" spans="1:17" x14ac:dyDescent="0.25">
      <c r="D14" t="s">
        <v>22</v>
      </c>
      <c r="E14" s="10">
        <v>0.221</v>
      </c>
    </row>
    <row r="16" spans="1:17" x14ac:dyDescent="0.25">
      <c r="D16" t="s">
        <v>23</v>
      </c>
      <c r="E16" s="10">
        <v>0.03</v>
      </c>
    </row>
    <row r="19" spans="2:18" x14ac:dyDescent="0.25">
      <c r="D19" s="11" t="s">
        <v>24</v>
      </c>
      <c r="E19" s="2">
        <f>($E$13*$K$6+$E$14*$K$7)-$E$8*($E$13*$N$6+$E$14*$N$7)/(1+$E$16)</f>
        <v>457469.99999999983</v>
      </c>
    </row>
    <row r="20" spans="2:18" x14ac:dyDescent="0.25">
      <c r="D20" t="s">
        <v>25</v>
      </c>
      <c r="E20" s="2">
        <f>(E8*(E13^2*O6+E14^2*O7+2*E13*E14*(J6)*N7))^(1/2)</f>
        <v>1589029.8468548052</v>
      </c>
    </row>
    <row r="21" spans="2:18" x14ac:dyDescent="0.25">
      <c r="D21" t="s">
        <v>26</v>
      </c>
      <c r="E21" s="12">
        <f>E19*(1+E16)/E20</f>
        <v>0.29652942072336946</v>
      </c>
    </row>
    <row r="27" spans="2:18" x14ac:dyDescent="0.25">
      <c r="N27" t="s">
        <v>26</v>
      </c>
      <c r="O27" t="s">
        <v>21</v>
      </c>
      <c r="P27" t="s">
        <v>22</v>
      </c>
      <c r="Q27" t="s">
        <v>8</v>
      </c>
    </row>
    <row r="28" spans="2:18" x14ac:dyDescent="0.25">
      <c r="B28" s="2"/>
      <c r="C28" s="2"/>
      <c r="M28" t="s">
        <v>27</v>
      </c>
      <c r="N28" s="4">
        <f>M133</f>
        <v>0.18532726933684293</v>
      </c>
    </row>
    <row r="29" spans="2:18" x14ac:dyDescent="0.25">
      <c r="B29" s="2"/>
      <c r="C29" s="2"/>
      <c r="M29" t="s">
        <v>28</v>
      </c>
      <c r="N29" s="4">
        <f>M33</f>
        <v>0.29652942072336941</v>
      </c>
    </row>
    <row r="30" spans="2:18" x14ac:dyDescent="0.25">
      <c r="B30" s="1"/>
      <c r="C30" s="1"/>
      <c r="M30" t="s">
        <v>29</v>
      </c>
      <c r="N30" s="4">
        <f>MAX(M33:M133)</f>
        <v>0.29652942072336941</v>
      </c>
      <c r="O30" s="13">
        <f>INDEX($H$33:$H$133,MATCH($N30,$M$33:$M$133,0))</f>
        <v>0</v>
      </c>
      <c r="P30" s="13">
        <f>INDEX($I$33:$I$133,MATCH($N30,$M$33:$M$133,0))</f>
        <v>0.22946610814830223</v>
      </c>
      <c r="Q30" s="14">
        <f>INDEX($L$33:$L$133,MATCH($N30,$M$33:$M$133,0))</f>
        <v>0</v>
      </c>
      <c r="R30" s="6">
        <f>O30/(O30+P30)-Q30</f>
        <v>0</v>
      </c>
    </row>
    <row r="32" spans="2:18" x14ac:dyDescent="0.25">
      <c r="H32" t="s">
        <v>30</v>
      </c>
      <c r="I32" t="s">
        <v>31</v>
      </c>
      <c r="J32" t="s">
        <v>24</v>
      </c>
      <c r="K32" t="s">
        <v>25</v>
      </c>
      <c r="L32" t="s">
        <v>32</v>
      </c>
      <c r="M32" t="s">
        <v>26</v>
      </c>
    </row>
    <row r="33" spans="8:13" x14ac:dyDescent="0.25">
      <c r="H33" s="14">
        <v>0</v>
      </c>
      <c r="I33" s="14">
        <f>($E$12-H33*$K$6)/$K$7</f>
        <v>0.22946610814830223</v>
      </c>
      <c r="J33" s="2">
        <f t="shared" ref="J33:J64" si="1">((H33*$K$6+I33*$K$7)-$E$8*(H33*$N$6+I33*$N$7)/(1+$E$16))</f>
        <v>474994.84386698541</v>
      </c>
      <c r="K33" s="2">
        <f t="shared" ref="K33:K64" si="2">SQRT($E$8*(H33^2*$O$6+I33^2*$O$7+2*H33*I33*$J$6*$N$7))</f>
        <v>1649902.690901651</v>
      </c>
      <c r="L33" s="14">
        <f t="shared" ref="L33:L64" si="3">H33/(H33+I33)</f>
        <v>0</v>
      </c>
      <c r="M33" s="15">
        <f t="shared" ref="M33:M64" si="4">J33*(1+$E$16)/K33</f>
        <v>0.29652942072336941</v>
      </c>
    </row>
    <row r="34" spans="8:13" x14ac:dyDescent="0.25">
      <c r="H34" s="14">
        <f t="shared" ref="H34:H65" si="5">$H$133/100+H33</f>
        <v>2.3845944563351111E-3</v>
      </c>
      <c r="I34" s="14">
        <f>($E$12-H34*$K$6)/$K$7</f>
        <v>0.22717144706681919</v>
      </c>
      <c r="J34" s="2">
        <f t="shared" si="1"/>
        <v>472462.56827270729</v>
      </c>
      <c r="K34" s="2">
        <f t="shared" si="2"/>
        <v>1641246.8391392948</v>
      </c>
      <c r="L34" s="14">
        <f t="shared" si="3"/>
        <v>1.0387853181788673E-2</v>
      </c>
      <c r="M34" s="15">
        <f t="shared" si="4"/>
        <v>0.29650411730638349</v>
      </c>
    </row>
    <row r="35" spans="8:13" x14ac:dyDescent="0.25">
      <c r="H35" s="14">
        <f t="shared" si="5"/>
        <v>4.7691889126702221E-3</v>
      </c>
      <c r="I35" s="14">
        <f t="shared" ref="I35:I98" si="6">($E$12-H35*$K$6)/$K$7</f>
        <v>0.22487678598533617</v>
      </c>
      <c r="J35" s="2">
        <f t="shared" si="1"/>
        <v>469930.29267842905</v>
      </c>
      <c r="K35" s="2">
        <f t="shared" si="2"/>
        <v>1632646.9154495227</v>
      </c>
      <c r="L35" s="14">
        <f t="shared" si="3"/>
        <v>2.0767570234089153E-2</v>
      </c>
      <c r="M35" s="15">
        <f t="shared" si="4"/>
        <v>0.29646838938565762</v>
      </c>
    </row>
    <row r="36" spans="8:13" x14ac:dyDescent="0.25">
      <c r="H36" s="14">
        <f t="shared" si="5"/>
        <v>7.1537833690053336E-3</v>
      </c>
      <c r="I36" s="14">
        <f t="shared" si="6"/>
        <v>0.22258212490385315</v>
      </c>
      <c r="J36" s="2">
        <f t="shared" si="1"/>
        <v>467398.01708415092</v>
      </c>
      <c r="K36" s="2">
        <f t="shared" si="2"/>
        <v>1624103.8082803856</v>
      </c>
      <c r="L36" s="14">
        <f t="shared" si="3"/>
        <v>3.1139160711910779E-2</v>
      </c>
      <c r="M36" s="15">
        <f t="shared" si="4"/>
        <v>0.29642191289878628</v>
      </c>
    </row>
    <row r="37" spans="8:13" x14ac:dyDescent="0.25">
      <c r="H37" s="14">
        <f t="shared" si="5"/>
        <v>9.5383778253404442E-3</v>
      </c>
      <c r="I37" s="14">
        <f t="shared" si="6"/>
        <v>0.22028746382237013</v>
      </c>
      <c r="J37" s="2">
        <f t="shared" si="1"/>
        <v>464865.74148987269</v>
      </c>
      <c r="K37" s="2">
        <f t="shared" si="2"/>
        <v>1615618.4189395579</v>
      </c>
      <c r="L37" s="14">
        <f t="shared" si="3"/>
        <v>4.1502634155306972E-2</v>
      </c>
      <c r="M37" s="15">
        <f t="shared" si="4"/>
        <v>0.29636435690603607</v>
      </c>
    </row>
    <row r="38" spans="8:13" x14ac:dyDescent="0.25">
      <c r="H38" s="14">
        <f t="shared" si="5"/>
        <v>1.1922972281675555E-2</v>
      </c>
      <c r="I38" s="14">
        <f t="shared" si="6"/>
        <v>0.21799280274088711</v>
      </c>
      <c r="J38" s="2">
        <f t="shared" si="1"/>
        <v>462333.46589559456</v>
      </c>
      <c r="K38" s="2">
        <f t="shared" si="2"/>
        <v>1607191.66161493</v>
      </c>
      <c r="L38" s="14">
        <f t="shared" si="3"/>
        <v>5.1858000089404478E-2</v>
      </c>
      <c r="M38" s="15">
        <f t="shared" si="4"/>
        <v>0.29629538358478419</v>
      </c>
    </row>
    <row r="39" spans="8:13" x14ac:dyDescent="0.25">
      <c r="H39" s="14">
        <f t="shared" si="5"/>
        <v>1.4307566738010665E-2</v>
      </c>
      <c r="I39" s="14">
        <f t="shared" si="6"/>
        <v>0.2156981416594041</v>
      </c>
      <c r="J39" s="2">
        <f t="shared" si="1"/>
        <v>459801.19030131632</v>
      </c>
      <c r="K39" s="2">
        <f t="shared" si="2"/>
        <v>1598824.4633837256</v>
      </c>
      <c r="L39" s="14">
        <f t="shared" si="3"/>
        <v>6.2205268024432561E-2</v>
      </c>
      <c r="M39" s="15">
        <f t="shared" si="4"/>
        <v>0.29621464823477039</v>
      </c>
    </row>
    <row r="40" spans="8:13" x14ac:dyDescent="0.25">
      <c r="H40" s="14">
        <f t="shared" si="5"/>
        <v>1.6692161194345776E-2</v>
      </c>
      <c r="I40" s="14">
        <f t="shared" si="6"/>
        <v>0.21340348057792108</v>
      </c>
      <c r="J40" s="2">
        <f t="shared" si="1"/>
        <v>457268.91470703809</v>
      </c>
      <c r="K40" s="2">
        <f t="shared" si="2"/>
        <v>1590517.7642094584</v>
      </c>
      <c r="L40" s="14">
        <f t="shared" si="3"/>
        <v>7.2544447455752128E-2</v>
      </c>
      <c r="M40" s="15">
        <f t="shared" si="4"/>
        <v>0.29612179929492699</v>
      </c>
    </row>
    <row r="41" spans="8:13" x14ac:dyDescent="0.25">
      <c r="H41" s="14">
        <f t="shared" si="5"/>
        <v>1.9076755650680888E-2</v>
      </c>
      <c r="I41" s="14">
        <f t="shared" si="6"/>
        <v>0.21110881949643803</v>
      </c>
      <c r="J41" s="2">
        <f t="shared" si="1"/>
        <v>454736.63911275996</v>
      </c>
      <c r="K41" s="2">
        <f t="shared" si="2"/>
        <v>1582272.5169260018</v>
      </c>
      <c r="L41" s="14">
        <f t="shared" si="3"/>
        <v>8.2875547863884722E-2</v>
      </c>
      <c r="M41" s="15">
        <f t="shared" si="4"/>
        <v>0.29601647837257322</v>
      </c>
    </row>
    <row r="42" spans="8:13" x14ac:dyDescent="0.25">
      <c r="H42" s="14">
        <f t="shared" si="5"/>
        <v>2.1461350107016001E-2</v>
      </c>
      <c r="I42" s="14">
        <f t="shared" si="6"/>
        <v>0.20881415841495501</v>
      </c>
      <c r="J42" s="2">
        <f t="shared" si="1"/>
        <v>452204.36351848172</v>
      </c>
      <c r="K42" s="2">
        <f t="shared" si="2"/>
        <v>1574089.6872080485</v>
      </c>
      <c r="L42" s="14">
        <f t="shared" si="3"/>
        <v>9.3198578714541555E-2</v>
      </c>
      <c r="M42" s="15">
        <f t="shared" si="4"/>
        <v>0.29589832028578367</v>
      </c>
    </row>
    <row r="43" spans="8:13" x14ac:dyDescent="0.25">
      <c r="H43" s="14">
        <f t="shared" si="5"/>
        <v>2.3845944563351113E-2</v>
      </c>
      <c r="I43" s="14">
        <f t="shared" si="6"/>
        <v>0.206519497333472</v>
      </c>
      <c r="J43" s="2">
        <f t="shared" si="1"/>
        <v>449672.0879242036</v>
      </c>
      <c r="K43" s="2">
        <f t="shared" si="2"/>
        <v>1565970.2535271912</v>
      </c>
      <c r="L43" s="14">
        <f t="shared" si="3"/>
        <v>0.10351354945865239</v>
      </c>
      <c r="M43" s="15">
        <f t="shared" si="4"/>
        <v>0.29576695311976908</v>
      </c>
    </row>
    <row r="44" spans="8:13" x14ac:dyDescent="0.25">
      <c r="H44" s="14">
        <f t="shared" si="5"/>
        <v>2.6230539019686226E-2</v>
      </c>
      <c r="I44" s="14">
        <f t="shared" si="6"/>
        <v>0.20422483625198898</v>
      </c>
      <c r="J44" s="2">
        <f t="shared" si="1"/>
        <v>447139.81232992525</v>
      </c>
      <c r="K44" s="2">
        <f t="shared" si="2"/>
        <v>1557915.2070928619</v>
      </c>
      <c r="L44" s="14">
        <f t="shared" si="3"/>
        <v>0.1138204695323944</v>
      </c>
      <c r="M44" s="15">
        <f t="shared" si="4"/>
        <v>0.29562199829812114</v>
      </c>
    </row>
    <row r="45" spans="8:13" x14ac:dyDescent="0.25">
      <c r="H45" s="14">
        <f t="shared" si="5"/>
        <v>2.8615133476021338E-2</v>
      </c>
      <c r="I45" s="14">
        <f t="shared" si="6"/>
        <v>0.20193017517050596</v>
      </c>
      <c r="J45" s="2">
        <f t="shared" si="1"/>
        <v>444607.53673564713</v>
      </c>
      <c r="K45" s="2">
        <f t="shared" si="2"/>
        <v>1549925.551777333</v>
      </c>
      <c r="L45" s="14">
        <f t="shared" si="3"/>
        <v>0.12411934835722091</v>
      </c>
      <c r="M45" s="15">
        <f t="shared" si="4"/>
        <v>0.29546307066980104</v>
      </c>
    </row>
    <row r="46" spans="8:13" x14ac:dyDescent="0.25">
      <c r="H46" s="14">
        <f t="shared" si="5"/>
        <v>3.099972793235645E-2</v>
      </c>
      <c r="I46" s="14">
        <f t="shared" si="6"/>
        <v>0.19963551408902294</v>
      </c>
      <c r="J46" s="2">
        <f t="shared" si="1"/>
        <v>442075.26114136889</v>
      </c>
      <c r="K46" s="2">
        <f t="shared" si="2"/>
        <v>1542002.3040239734</v>
      </c>
      <c r="L46" s="14">
        <f t="shared" si="3"/>
        <v>0.13441019533989018</v>
      </c>
      <c r="M46" s="15">
        <f t="shared" si="4"/>
        <v>0.29528977861276323</v>
      </c>
    </row>
    <row r="47" spans="8:13" x14ac:dyDescent="0.25">
      <c r="H47" s="14">
        <f t="shared" si="5"/>
        <v>3.3384322388691559E-2</v>
      </c>
      <c r="I47" s="14">
        <f t="shared" si="6"/>
        <v>0.19734085300753992</v>
      </c>
      <c r="J47" s="2">
        <f t="shared" si="1"/>
        <v>439542.98554709065</v>
      </c>
      <c r="K47" s="2">
        <f t="shared" si="2"/>
        <v>1534146.4927379363</v>
      </c>
      <c r="L47" s="14">
        <f t="shared" si="3"/>
        <v>0.14469301987249389</v>
      </c>
      <c r="M47" s="15">
        <f t="shared" si="4"/>
        <v>0.29510172415512526</v>
      </c>
    </row>
    <row r="48" spans="8:13" x14ac:dyDescent="0.25">
      <c r="H48" s="14">
        <f t="shared" si="5"/>
        <v>3.5768916845026671E-2</v>
      </c>
      <c r="I48" s="14">
        <f t="shared" si="6"/>
        <v>0.19504619192605688</v>
      </c>
      <c r="J48" s="2">
        <f t="shared" si="1"/>
        <v>437010.70995281264</v>
      </c>
      <c r="K48" s="2">
        <f t="shared" si="2"/>
        <v>1526359.1591584447</v>
      </c>
      <c r="L48" s="14">
        <f t="shared" si="3"/>
        <v>0.15496783133248593</v>
      </c>
      <c r="M48" s="15">
        <f t="shared" si="4"/>
        <v>0.29489850311480453</v>
      </c>
    </row>
    <row r="49" spans="8:13" x14ac:dyDescent="0.25">
      <c r="H49" s="14">
        <f t="shared" si="5"/>
        <v>3.8153511301361784E-2</v>
      </c>
      <c r="I49" s="14">
        <f t="shared" si="6"/>
        <v>0.19275153084457386</v>
      </c>
      <c r="J49" s="2">
        <f t="shared" si="1"/>
        <v>434478.43435853429</v>
      </c>
      <c r="K49" s="2">
        <f t="shared" si="2"/>
        <v>1518641.3567118258</v>
      </c>
      <c r="L49" s="14">
        <f t="shared" si="3"/>
        <v>0.16523463908271072</v>
      </c>
      <c r="M49" s="15">
        <f t="shared" si="4"/>
        <v>0.2946797052585533</v>
      </c>
    </row>
    <row r="50" spans="8:13" x14ac:dyDescent="0.25">
      <c r="H50" s="14">
        <f t="shared" si="5"/>
        <v>4.0538105757696896E-2</v>
      </c>
      <c r="I50" s="14">
        <f t="shared" si="6"/>
        <v>0.19045686976309084</v>
      </c>
      <c r="J50" s="2">
        <f t="shared" si="1"/>
        <v>431946.15876425605</v>
      </c>
      <c r="K50" s="2">
        <f t="shared" si="2"/>
        <v>1510994.1508444338</v>
      </c>
      <c r="L50" s="14">
        <f t="shared" si="3"/>
        <v>0.17549345247143172</v>
      </c>
      <c r="M50" s="15">
        <f t="shared" si="4"/>
        <v>0.29444491448133303</v>
      </c>
    </row>
    <row r="51" spans="8:13" x14ac:dyDescent="0.25">
      <c r="H51" s="14">
        <f t="shared" si="5"/>
        <v>4.2922700214032009E-2</v>
      </c>
      <c r="I51" s="14">
        <f t="shared" si="6"/>
        <v>0.18816220868160782</v>
      </c>
      <c r="J51" s="2">
        <f t="shared" si="1"/>
        <v>429413.88316997793</v>
      </c>
      <c r="K51" s="2">
        <f t="shared" si="2"/>
        <v>1503418.6188346026</v>
      </c>
      <c r="L51" s="14">
        <f t="shared" si="3"/>
        <v>0.18574428083235983</v>
      </c>
      <c r="M51" s="15">
        <f t="shared" si="4"/>
        <v>0.29419370900696301</v>
      </c>
    </row>
    <row r="52" spans="8:13" x14ac:dyDescent="0.25">
      <c r="H52" s="14">
        <f t="shared" si="5"/>
        <v>4.5307294670367121E-2</v>
      </c>
      <c r="I52" s="14">
        <f t="shared" si="6"/>
        <v>0.18586754760012481</v>
      </c>
      <c r="J52" s="2">
        <f t="shared" si="1"/>
        <v>426881.60757569969</v>
      </c>
      <c r="K52" s="2">
        <f t="shared" si="2"/>
        <v>1495915.8495827541</v>
      </c>
      <c r="L52" s="14">
        <f t="shared" si="3"/>
        <v>0.19598713348468164</v>
      </c>
      <c r="M52" s="15">
        <f t="shared" si="4"/>
        <v>0.29392566161098566</v>
      </c>
    </row>
    <row r="53" spans="8:13" x14ac:dyDescent="0.25">
      <c r="H53" s="14">
        <f t="shared" si="5"/>
        <v>4.7691889126702233E-2</v>
      </c>
      <c r="I53" s="14">
        <f t="shared" si="6"/>
        <v>0.18357288651864179</v>
      </c>
      <c r="J53" s="2">
        <f t="shared" si="1"/>
        <v>424349.33198142133</v>
      </c>
      <c r="K53" s="2">
        <f t="shared" si="2"/>
        <v>1488486.9433787919</v>
      </c>
      <c r="L53" s="14">
        <f t="shared" si="3"/>
        <v>0.20622201973308768</v>
      </c>
      <c r="M53" s="15">
        <f t="shared" si="4"/>
        <v>0.29364033986667987</v>
      </c>
    </row>
    <row r="54" spans="8:13" x14ac:dyDescent="0.25">
      <c r="H54" s="14">
        <f t="shared" si="5"/>
        <v>5.0076483583037346E-2</v>
      </c>
      <c r="I54" s="14">
        <f t="shared" si="6"/>
        <v>0.18127822543715877</v>
      </c>
      <c r="J54" s="2">
        <f t="shared" si="1"/>
        <v>421817.05638714321</v>
      </c>
      <c r="K54" s="2">
        <f t="shared" si="2"/>
        <v>1481133.0116459089</v>
      </c>
      <c r="L54" s="14">
        <f t="shared" si="3"/>
        <v>0.21644894886780072</v>
      </c>
      <c r="M54" s="15">
        <f t="shared" si="4"/>
        <v>0.29333730641514161</v>
      </c>
    </row>
    <row r="55" spans="8:13" x14ac:dyDescent="0.25">
      <c r="H55" s="14">
        <f t="shared" si="5"/>
        <v>5.2461078039372458E-2</v>
      </c>
      <c r="I55" s="14">
        <f t="shared" si="6"/>
        <v>0.17898356435567572</v>
      </c>
      <c r="J55" s="2">
        <f t="shared" si="1"/>
        <v>419284.78079286497</v>
      </c>
      <c r="K55" s="2">
        <f t="shared" si="2"/>
        <v>1473855.1766599447</v>
      </c>
      <c r="L55" s="14">
        <f t="shared" si="3"/>
        <v>0.22666793016460368</v>
      </c>
      <c r="M55" s="15">
        <f t="shared" si="4"/>
        <v>0.29301611926033394</v>
      </c>
    </row>
    <row r="56" spans="8:13" x14ac:dyDescent="0.25">
      <c r="H56" s="14">
        <f t="shared" si="5"/>
        <v>5.484567249570757E-2</v>
      </c>
      <c r="I56" s="14">
        <f t="shared" si="6"/>
        <v>0.1766889032741927</v>
      </c>
      <c r="J56" s="2">
        <f t="shared" si="1"/>
        <v>416752.50519858685</v>
      </c>
      <c r="K56" s="2">
        <f t="shared" si="2"/>
        <v>1466654.5712434303</v>
      </c>
      <c r="L56" s="14">
        <f t="shared" si="3"/>
        <v>0.23687897288486778</v>
      </c>
      <c r="M56" s="15">
        <f t="shared" si="4"/>
        <v>0.29267633208999022</v>
      </c>
    </row>
    <row r="57" spans="8:13" x14ac:dyDescent="0.25">
      <c r="H57" s="14">
        <f t="shared" si="5"/>
        <v>5.7230266952042683E-2</v>
      </c>
      <c r="I57" s="14">
        <f t="shared" si="6"/>
        <v>0.17439424219270966</v>
      </c>
      <c r="J57" s="2">
        <f t="shared" si="1"/>
        <v>414220.22960430861</v>
      </c>
      <c r="K57" s="2">
        <f t="shared" si="2"/>
        <v>1459532.3384334722</v>
      </c>
      <c r="L57" s="14">
        <f t="shared" si="3"/>
        <v>0.24708208627558048</v>
      </c>
      <c r="M57" s="15">
        <f t="shared" si="4"/>
        <v>0.29231749462321699</v>
      </c>
    </row>
    <row r="58" spans="8:13" x14ac:dyDescent="0.25">
      <c r="H58" s="14">
        <f t="shared" si="5"/>
        <v>5.9614861408377795E-2</v>
      </c>
      <c r="I58" s="14">
        <f t="shared" si="6"/>
        <v>0.17209958111122664</v>
      </c>
      <c r="J58" s="2">
        <f t="shared" si="1"/>
        <v>411687.95401003037</v>
      </c>
      <c r="K58" s="2">
        <f t="shared" si="2"/>
        <v>1452489.631122648</v>
      </c>
      <c r="L58" s="14">
        <f t="shared" si="3"/>
        <v>0.25727727956937352</v>
      </c>
      <c r="M58" s="15">
        <f t="shared" si="4"/>
        <v>0.29193915298561296</v>
      </c>
    </row>
    <row r="59" spans="8:13" x14ac:dyDescent="0.25">
      <c r="H59" s="14">
        <f t="shared" si="5"/>
        <v>6.1999455864712907E-2</v>
      </c>
      <c r="I59" s="14">
        <f t="shared" si="6"/>
        <v>0.16980492002974362</v>
      </c>
      <c r="J59" s="2">
        <f t="shared" si="1"/>
        <v>409155.67841575225</v>
      </c>
      <c r="K59" s="2">
        <f t="shared" si="2"/>
        <v>1445527.6116720939</v>
      </c>
      <c r="L59" s="14">
        <f t="shared" si="3"/>
        <v>0.26746456198455049</v>
      </c>
      <c r="M59" s="15">
        <f t="shared" si="4"/>
        <v>0.2915408501126735</v>
      </c>
    </row>
    <row r="60" spans="8:13" x14ac:dyDescent="0.25">
      <c r="H60" s="14">
        <f t="shared" si="5"/>
        <v>6.438405032104802E-2</v>
      </c>
      <c r="I60" s="14">
        <f t="shared" si="6"/>
        <v>0.1675102589482606</v>
      </c>
      <c r="J60" s="2">
        <f t="shared" si="1"/>
        <v>406623.40282147401</v>
      </c>
      <c r="K60" s="2">
        <f t="shared" si="2"/>
        <v>1438647.4514960034</v>
      </c>
      <c r="L60" s="14">
        <f t="shared" si="3"/>
        <v>0.27764394272511494</v>
      </c>
      <c r="M60" s="15">
        <f t="shared" si="4"/>
        <v>0.29112212618219879</v>
      </c>
    </row>
    <row r="61" spans="8:13" x14ac:dyDescent="0.25">
      <c r="H61" s="14">
        <f t="shared" si="5"/>
        <v>6.6768644777383132E-2</v>
      </c>
      <c r="I61" s="14">
        <f t="shared" si="6"/>
        <v>0.16521559786677759</v>
      </c>
      <c r="J61" s="2">
        <f t="shared" si="1"/>
        <v>404091.12722719589</v>
      </c>
      <c r="K61" s="2">
        <f t="shared" si="2"/>
        <v>1431850.3306167726</v>
      </c>
      <c r="L61" s="14">
        <f t="shared" si="3"/>
        <v>0.28781543098079798</v>
      </c>
      <c r="M61" s="15">
        <f t="shared" si="4"/>
        <v>0.29068251907636655</v>
      </c>
    </row>
    <row r="62" spans="8:13" x14ac:dyDescent="0.25">
      <c r="H62" s="14">
        <f t="shared" si="5"/>
        <v>6.9153239233718244E-2</v>
      </c>
      <c r="I62" s="14">
        <f t="shared" si="6"/>
        <v>0.16292093678529454</v>
      </c>
      <c r="J62" s="2">
        <f t="shared" si="1"/>
        <v>401558.85163291765</v>
      </c>
      <c r="K62" s="2">
        <f t="shared" si="2"/>
        <v>1425137.4371900666</v>
      </c>
      <c r="L62" s="14">
        <f t="shared" si="3"/>
        <v>0.2979790359270858</v>
      </c>
      <c r="M62" s="15">
        <f t="shared" si="4"/>
        <v>0.29022156487405765</v>
      </c>
    </row>
    <row r="63" spans="8:13" x14ac:dyDescent="0.25">
      <c r="H63" s="14">
        <f t="shared" si="5"/>
        <v>7.1537833690053357E-2</v>
      </c>
      <c r="I63" s="14">
        <f t="shared" si="6"/>
        <v>0.16062627570381152</v>
      </c>
      <c r="J63" s="2">
        <f t="shared" si="1"/>
        <v>399026.57603863941</v>
      </c>
      <c r="K63" s="2">
        <f t="shared" si="2"/>
        <v>1418509.9669991317</v>
      </c>
      <c r="L63" s="14">
        <f t="shared" si="3"/>
        <v>0.30813476672524731</v>
      </c>
      <c r="M63" s="15">
        <f t="shared" si="4"/>
        <v>0.28973879837394911</v>
      </c>
    </row>
    <row r="64" spans="8:13" x14ac:dyDescent="0.25">
      <c r="H64" s="14">
        <f t="shared" si="5"/>
        <v>7.3922428146388469E-2</v>
      </c>
      <c r="I64" s="14">
        <f t="shared" si="6"/>
        <v>0.1583316146223285</v>
      </c>
      <c r="J64" s="2">
        <f t="shared" si="1"/>
        <v>396494.30044436129</v>
      </c>
      <c r="K64" s="2">
        <f t="shared" si="2"/>
        <v>1411969.1229177003</v>
      </c>
      <c r="L64" s="14">
        <f t="shared" si="3"/>
        <v>0.31828263252236189</v>
      </c>
      <c r="M64" s="15">
        <f t="shared" si="4"/>
        <v>0.28923375364880127</v>
      </c>
    </row>
    <row r="65" spans="8:13" x14ac:dyDescent="0.25">
      <c r="H65" s="14">
        <f t="shared" si="5"/>
        <v>7.6307022602723582E-2</v>
      </c>
      <c r="I65" s="14">
        <f t="shared" si="6"/>
        <v>0.15603695354084549</v>
      </c>
      <c r="J65" s="2">
        <f t="shared" ref="J65:J96" si="7">((H65*$K$6+I65*$K$7)-$E$8*(H65*$N$6+I65*$N$7)/(1+$E$16))</f>
        <v>393962.02485008293</v>
      </c>
      <c r="K65" s="2">
        <f t="shared" ref="K65:K96" si="8">SQRT($E$8*(H65^2*$O$6+I65^2*$O$7+2*H65*I65*$J$6*$N$7))</f>
        <v>1405516.1143409135</v>
      </c>
      <c r="L65" s="14">
        <f t="shared" ref="L65:L96" si="9">H65/(H65+I65)</f>
        <v>0.32842264245134661</v>
      </c>
      <c r="M65" s="15">
        <f t="shared" ref="M65:M96" si="10">J65*(1+$E$16)/K65</f>
        <v>0.2887059646312683</v>
      </c>
    </row>
    <row r="66" spans="8:13" x14ac:dyDescent="0.25">
      <c r="H66" s="14">
        <f t="shared" ref="H66:H97" si="11">$H$133/100+H65</f>
        <v>7.8691617059058694E-2</v>
      </c>
      <c r="I66" s="14">
        <f t="shared" si="6"/>
        <v>0.15374229245936247</v>
      </c>
      <c r="J66" s="2">
        <f t="shared" si="7"/>
        <v>391429.74925580469</v>
      </c>
      <c r="K66" s="2">
        <f t="shared" si="8"/>
        <v>1399152.1565837201</v>
      </c>
      <c r="L66" s="14">
        <f t="shared" si="9"/>
        <v>0.33855480563098356</v>
      </c>
      <c r="M66" s="15">
        <f t="shared" si="10"/>
        <v>0.28815496573145905</v>
      </c>
    </row>
    <row r="67" spans="8:13" x14ac:dyDescent="0.25">
      <c r="H67" s="14">
        <f t="shared" si="11"/>
        <v>8.1076211515393806E-2</v>
      </c>
      <c r="I67" s="14">
        <f t="shared" si="6"/>
        <v>0.15144763137787945</v>
      </c>
      <c r="J67" s="2">
        <f t="shared" si="7"/>
        <v>388897.47366152657</v>
      </c>
      <c r="K67" s="2">
        <f t="shared" si="8"/>
        <v>1392878.4702462975</v>
      </c>
      <c r="L67" s="14">
        <f t="shared" si="9"/>
        <v>0.34867913116594751</v>
      </c>
      <c r="M67" s="15">
        <f t="shared" si="10"/>
        <v>0.28758029248635175</v>
      </c>
    </row>
    <row r="68" spans="8:13" x14ac:dyDescent="0.25">
      <c r="H68" s="14">
        <f t="shared" si="11"/>
        <v>8.3460805971728919E-2</v>
      </c>
      <c r="I68" s="14">
        <f t="shared" si="6"/>
        <v>0.14915297029639643</v>
      </c>
      <c r="J68" s="2">
        <f t="shared" si="7"/>
        <v>386365.19806724833</v>
      </c>
      <c r="K68" s="2">
        <f t="shared" si="8"/>
        <v>1386696.2805460878</v>
      </c>
      <c r="L68" s="14">
        <f t="shared" si="9"/>
        <v>0.35879562814683302</v>
      </c>
      <c r="M68" s="15">
        <f t="shared" si="10"/>
        <v>0.28698148224104897</v>
      </c>
    </row>
    <row r="69" spans="8:13" x14ac:dyDescent="0.25">
      <c r="H69" s="14">
        <f t="shared" si="11"/>
        <v>8.5845400428064031E-2</v>
      </c>
      <c r="I69" s="14">
        <f t="shared" si="6"/>
        <v>0.14685830921491339</v>
      </c>
      <c r="J69" s="2">
        <f t="shared" si="7"/>
        <v>383832.92247297021</v>
      </c>
      <c r="K69" s="2">
        <f t="shared" si="8"/>
        <v>1380606.8166161347</v>
      </c>
      <c r="L69" s="14">
        <f t="shared" si="9"/>
        <v>0.36890430565018151</v>
      </c>
      <c r="M69" s="15">
        <f t="shared" si="10"/>
        <v>0.28635807486171655</v>
      </c>
    </row>
    <row r="70" spans="8:13" x14ac:dyDescent="0.25">
      <c r="H70" s="14">
        <f t="shared" si="11"/>
        <v>8.8229994884399143E-2</v>
      </c>
      <c r="I70" s="14">
        <f t="shared" si="6"/>
        <v>0.14456364813343034</v>
      </c>
      <c r="J70" s="2">
        <f t="shared" si="7"/>
        <v>381300.64687869221</v>
      </c>
      <c r="K70" s="2">
        <f t="shared" si="8"/>
        <v>1374611.3107694904</v>
      </c>
      <c r="L70" s="14">
        <f t="shared" si="9"/>
        <v>0.37900517273850848</v>
      </c>
      <c r="M70" s="15">
        <f t="shared" si="10"/>
        <v>0.28570961347990231</v>
      </c>
    </row>
    <row r="71" spans="8:13" x14ac:dyDescent="0.25">
      <c r="H71" s="14">
        <f t="shared" si="11"/>
        <v>9.0614589340734256E-2</v>
      </c>
      <c r="I71" s="14">
        <f t="shared" si="6"/>
        <v>0.14226898705194732</v>
      </c>
      <c r="J71" s="2">
        <f t="shared" si="7"/>
        <v>378768.37128441385</v>
      </c>
      <c r="K71" s="2">
        <f t="shared" si="8"/>
        <v>1368710.9977295401</v>
      </c>
      <c r="L71" s="14">
        <f t="shared" si="9"/>
        <v>0.38909823846033065</v>
      </c>
      <c r="M71" s="15">
        <f t="shared" si="10"/>
        <v>0.28503564526777986</v>
      </c>
    </row>
    <row r="72" spans="8:13" x14ac:dyDescent="0.25">
      <c r="H72" s="14">
        <f t="shared" si="11"/>
        <v>9.2999183797069368E-2</v>
      </c>
      <c r="I72" s="14">
        <f t="shared" si="6"/>
        <v>0.1399743259704643</v>
      </c>
      <c r="J72" s="2">
        <f t="shared" si="7"/>
        <v>376236.09569013561</v>
      </c>
      <c r="K72" s="2">
        <f t="shared" si="8"/>
        <v>1362907.1138262008</v>
      </c>
      <c r="L72" s="14">
        <f t="shared" si="9"/>
        <v>0.39918351185019313</v>
      </c>
      <c r="M72" s="15">
        <f t="shared" si="10"/>
        <v>0.2843357222436928</v>
      </c>
    </row>
    <row r="73" spans="8:13" x14ac:dyDescent="0.25">
      <c r="H73" s="14">
        <f t="shared" si="11"/>
        <v>9.538377825340448E-2</v>
      </c>
      <c r="I73" s="14">
        <f t="shared" si="6"/>
        <v>0.13767966488898128</v>
      </c>
      <c r="J73" s="2">
        <f t="shared" si="7"/>
        <v>373703.82009585749</v>
      </c>
      <c r="K73" s="2">
        <f t="shared" si="8"/>
        <v>1357200.896158057</v>
      </c>
      <c r="L73" s="14">
        <f t="shared" si="9"/>
        <v>0.40926100192869608</v>
      </c>
      <c r="M73" s="15">
        <f t="shared" si="10"/>
        <v>0.2836094021071931</v>
      </c>
    </row>
    <row r="74" spans="8:13" x14ac:dyDescent="0.25">
      <c r="H74" s="14">
        <f t="shared" si="11"/>
        <v>9.7768372709739593E-2</v>
      </c>
      <c r="I74" s="14">
        <f t="shared" si="6"/>
        <v>0.13538500380749827</v>
      </c>
      <c r="J74" s="2">
        <f t="shared" si="7"/>
        <v>371171.54450157925</v>
      </c>
      <c r="K74" s="2">
        <f t="shared" si="8"/>
        <v>1351593.5817205918</v>
      </c>
      <c r="L74" s="14">
        <f t="shared" si="9"/>
        <v>0.41933071770252156</v>
      </c>
      <c r="M74" s="15">
        <f t="shared" si="10"/>
        <v>0.28285624910259377</v>
      </c>
    </row>
    <row r="75" spans="8:13" x14ac:dyDescent="0.25">
      <c r="H75" s="14">
        <f t="shared" si="11"/>
        <v>0.10015296716607471</v>
      </c>
      <c r="I75" s="14">
        <f t="shared" si="6"/>
        <v>0.13309034272601525</v>
      </c>
      <c r="J75" s="2">
        <f t="shared" si="7"/>
        <v>368639.26890730101</v>
      </c>
      <c r="K75" s="2">
        <f t="shared" si="8"/>
        <v>1346086.4065008082</v>
      </c>
      <c r="L75" s="14">
        <f t="shared" si="9"/>
        <v>0.42939266816446087</v>
      </c>
      <c r="M75" s="15">
        <f t="shared" si="10"/>
        <v>0.28207583490985361</v>
      </c>
    </row>
    <row r="76" spans="8:13" x14ac:dyDescent="0.25">
      <c r="H76" s="14">
        <f t="shared" si="11"/>
        <v>0.10253756162240982</v>
      </c>
      <c r="I76" s="14">
        <f t="shared" si="6"/>
        <v>0.1307956816445322</v>
      </c>
      <c r="J76" s="2">
        <f t="shared" si="7"/>
        <v>366106.99331302277</v>
      </c>
      <c r="K76" s="2">
        <f t="shared" si="8"/>
        <v>1340680.6045386482</v>
      </c>
      <c r="L76" s="14">
        <f t="shared" si="9"/>
        <v>0.43944686229344093</v>
      </c>
      <c r="M76" s="15">
        <f t="shared" si="10"/>
        <v>0.28126773956141243</v>
      </c>
    </row>
    <row r="77" spans="8:13" x14ac:dyDescent="0.25">
      <c r="H77" s="14">
        <f t="shared" si="11"/>
        <v>0.10492215607874493</v>
      </c>
      <c r="I77" s="14">
        <f t="shared" si="6"/>
        <v>0.12850102056304918</v>
      </c>
      <c r="J77" s="2">
        <f t="shared" si="7"/>
        <v>363574.71771874465</v>
      </c>
      <c r="K77" s="2">
        <f t="shared" si="8"/>
        <v>1335377.4069557521</v>
      </c>
      <c r="L77" s="14">
        <f t="shared" si="9"/>
        <v>0.44949330905455065</v>
      </c>
      <c r="M77" s="15">
        <f t="shared" si="10"/>
        <v>0.28043155238338963</v>
      </c>
    </row>
    <row r="78" spans="8:13" x14ac:dyDescent="0.25">
      <c r="H78" s="14">
        <f t="shared" si="11"/>
        <v>0.10730675053508004</v>
      </c>
      <c r="I78" s="14">
        <f t="shared" si="6"/>
        <v>0.12620635948156617</v>
      </c>
      <c r="J78" s="2">
        <f t="shared" si="7"/>
        <v>361042.44212446641</v>
      </c>
      <c r="K78" s="2">
        <f t="shared" si="8"/>
        <v>1330178.040952232</v>
      </c>
      <c r="L78" s="14">
        <f t="shared" si="9"/>
        <v>0.4595320173990684</v>
      </c>
      <c r="M78" s="15">
        <f t="shared" si="10"/>
        <v>0.27956687295934302</v>
      </c>
    </row>
    <row r="79" spans="8:13" x14ac:dyDescent="0.25">
      <c r="H79" s="14">
        <f t="shared" si="11"/>
        <v>0.10969134499141515</v>
      </c>
      <c r="I79" s="14">
        <f t="shared" si="6"/>
        <v>0.12391169840008315</v>
      </c>
      <c r="J79" s="2">
        <f t="shared" si="7"/>
        <v>358510.16653018829</v>
      </c>
      <c r="K79" s="2">
        <f t="shared" si="8"/>
        <v>1325083.7287722852</v>
      </c>
      <c r="L79" s="14">
        <f t="shared" si="9"/>
        <v>0.46956299626448805</v>
      </c>
      <c r="M79" s="15">
        <f t="shared" si="10"/>
        <v>0.27867331211456753</v>
      </c>
    </row>
    <row r="80" spans="8:13" x14ac:dyDescent="0.25">
      <c r="H80" s="14">
        <f t="shared" si="11"/>
        <v>0.11207593944775027</v>
      </c>
      <c r="I80" s="14">
        <f t="shared" si="6"/>
        <v>0.12161703731860013</v>
      </c>
      <c r="J80" s="2">
        <f t="shared" si="7"/>
        <v>355977.89093591005</v>
      </c>
      <c r="K80" s="2">
        <f t="shared" si="8"/>
        <v>1320095.6866396104</v>
      </c>
      <c r="L80" s="14">
        <f t="shared" si="9"/>
        <v>0.47958625457454551</v>
      </c>
      <c r="M80" s="15">
        <f t="shared" si="10"/>
        <v>0.27775049291868925</v>
      </c>
    </row>
    <row r="81" spans="8:13" x14ac:dyDescent="0.25">
      <c r="H81" s="14">
        <f t="shared" si="11"/>
        <v>0.11446053390408538</v>
      </c>
      <c r="I81" s="14">
        <f t="shared" si="6"/>
        <v>0.1193223762371171</v>
      </c>
      <c r="J81" s="2">
        <f t="shared" si="7"/>
        <v>353445.61534163181</v>
      </c>
      <c r="K81" s="2">
        <f t="shared" si="8"/>
        <v>1315215.1236637458</v>
      </c>
      <c r="L81" s="14">
        <f t="shared" si="9"/>
        <v>0.4896018012392454</v>
      </c>
      <c r="M81" s="15">
        <f t="shared" si="10"/>
        <v>0.27679805170409166</v>
      </c>
    </row>
    <row r="82" spans="8:13" x14ac:dyDescent="0.25">
      <c r="H82" s="14">
        <f t="shared" si="11"/>
        <v>0.11684512836042049</v>
      </c>
      <c r="I82" s="14">
        <f t="shared" si="6"/>
        <v>0.11702771515563408</v>
      </c>
      <c r="J82" s="2">
        <f t="shared" si="7"/>
        <v>350913.33974735369</v>
      </c>
      <c r="K82" s="2">
        <f t="shared" si="8"/>
        <v>1310443.2407186036</v>
      </c>
      <c r="L82" s="14">
        <f t="shared" si="9"/>
        <v>0.49960964515488721</v>
      </c>
      <c r="M82" s="15">
        <f t="shared" si="10"/>
        <v>0.27581563909747986</v>
      </c>
    </row>
    <row r="83" spans="8:13" x14ac:dyDescent="0.25">
      <c r="H83" s="14">
        <f t="shared" si="11"/>
        <v>0.1192297228167556</v>
      </c>
      <c r="I83" s="14">
        <f t="shared" si="6"/>
        <v>0.11473305407415106</v>
      </c>
      <c r="J83" s="2">
        <f t="shared" si="7"/>
        <v>348381.06415307533</v>
      </c>
      <c r="K83" s="2">
        <f t="shared" si="8"/>
        <v>1305781.2292946342</v>
      </c>
      <c r="L83" s="14">
        <f t="shared" si="9"/>
        <v>0.509609795204092</v>
      </c>
      <c r="M83" s="15">
        <f t="shared" si="10"/>
        <v>0.27480292106167298</v>
      </c>
    </row>
    <row r="84" spans="8:13" x14ac:dyDescent="0.25">
      <c r="H84" s="14">
        <f t="shared" si="11"/>
        <v>0.12161431727309072</v>
      </c>
      <c r="I84" s="14">
        <f t="shared" si="6"/>
        <v>0.11243839299266803</v>
      </c>
      <c r="J84" s="2">
        <f t="shared" si="7"/>
        <v>345848.7885587971</v>
      </c>
      <c r="K84" s="2">
        <f t="shared" si="8"/>
        <v>1301230.2703262141</v>
      </c>
      <c r="L84" s="14">
        <f t="shared" si="9"/>
        <v>0.51960226025582812</v>
      </c>
      <c r="M84" s="15">
        <f t="shared" si="10"/>
        <v>0.27375957994449113</v>
      </c>
    </row>
    <row r="85" spans="8:13" x14ac:dyDescent="0.25">
      <c r="H85" s="14">
        <f t="shared" si="11"/>
        <v>0.12399891172942583</v>
      </c>
      <c r="I85" s="14">
        <f t="shared" si="6"/>
        <v>0.11014373191118501</v>
      </c>
      <c r="J85" s="2">
        <f t="shared" si="7"/>
        <v>343316.51296451897</v>
      </c>
      <c r="K85" s="2">
        <f t="shared" si="8"/>
        <v>1296791.5329960152</v>
      </c>
      <c r="L85" s="14">
        <f t="shared" si="9"/>
        <v>0.5295870491654382</v>
      </c>
      <c r="M85" s="15">
        <f t="shared" si="10"/>
        <v>0.27268531553139091</v>
      </c>
    </row>
    <row r="86" spans="8:13" x14ac:dyDescent="0.25">
      <c r="H86" s="14">
        <f t="shared" si="11"/>
        <v>0.12638350618576094</v>
      </c>
      <c r="I86" s="14">
        <f t="shared" si="6"/>
        <v>0.10784907082970199</v>
      </c>
      <c r="J86" s="2">
        <f t="shared" si="7"/>
        <v>340784.23737024073</v>
      </c>
      <c r="K86" s="2">
        <f t="shared" si="8"/>
        <v>1292466.1735182756</v>
      </c>
      <c r="L86" s="14">
        <f t="shared" si="9"/>
        <v>0.53956417077466423</v>
      </c>
      <c r="M86" s="15">
        <f t="shared" si="10"/>
        <v>0.27157984609829688</v>
      </c>
    </row>
    <row r="87" spans="8:13" x14ac:dyDescent="0.25">
      <c r="H87" s="14">
        <f t="shared" si="11"/>
        <v>0.12876810064209604</v>
      </c>
      <c r="I87" s="14">
        <f t="shared" si="6"/>
        <v>0.10555440974821897</v>
      </c>
      <c r="J87" s="2">
        <f t="shared" si="7"/>
        <v>338251.96177596261</v>
      </c>
      <c r="K87" s="2">
        <f t="shared" si="8"/>
        <v>1288255.3339030612</v>
      </c>
      <c r="L87" s="14">
        <f t="shared" si="9"/>
        <v>0.54953363391167498</v>
      </c>
      <c r="M87" s="15">
        <f t="shared" si="10"/>
        <v>0.27044290946088012</v>
      </c>
    </row>
    <row r="88" spans="8:13" x14ac:dyDescent="0.25">
      <c r="H88" s="14">
        <f t="shared" si="11"/>
        <v>0.13115269509843114</v>
      </c>
      <c r="I88" s="14">
        <f t="shared" si="6"/>
        <v>0.10325974866673597</v>
      </c>
      <c r="J88" s="2">
        <f t="shared" si="7"/>
        <v>335719.68618168437</v>
      </c>
      <c r="K88" s="2">
        <f t="shared" si="8"/>
        <v>1284160.1407037594</v>
      </c>
      <c r="L88" s="14">
        <f t="shared" si="9"/>
        <v>0.55949544739109103</v>
      </c>
      <c r="M88" s="15">
        <f t="shared" si="10"/>
        <v>0.26927426401634813</v>
      </c>
    </row>
    <row r="89" spans="8:13" x14ac:dyDescent="0.25">
      <c r="H89" s="14">
        <f t="shared" si="11"/>
        <v>0.13353728955476624</v>
      </c>
      <c r="I89" s="14">
        <f t="shared" si="6"/>
        <v>0.10096508758525295</v>
      </c>
      <c r="J89" s="2">
        <f t="shared" si="7"/>
        <v>333187.41058740614</v>
      </c>
      <c r="K89" s="2">
        <f t="shared" si="8"/>
        <v>1280181.7037502159</v>
      </c>
      <c r="L89" s="14">
        <f t="shared" si="9"/>
        <v>0.569449620014011</v>
      </c>
      <c r="M89" s="15">
        <f t="shared" si="10"/>
        <v>0.26807368977364238</v>
      </c>
    </row>
    <row r="90" spans="8:13" x14ac:dyDescent="0.25">
      <c r="H90" s="14">
        <f t="shared" si="11"/>
        <v>0.13592188401110133</v>
      </c>
      <c r="I90" s="14">
        <f t="shared" si="6"/>
        <v>9.8670426503769962E-2</v>
      </c>
      <c r="J90" s="2">
        <f t="shared" si="7"/>
        <v>330655.13499312801</v>
      </c>
      <c r="K90" s="2">
        <f t="shared" si="8"/>
        <v>1276321.1148700821</v>
      </c>
      <c r="L90" s="14">
        <f t="shared" si="9"/>
        <v>0.57939616056803778</v>
      </c>
      <c r="M90" s="15">
        <f t="shared" si="10"/>
        <v>0.26684098936778089</v>
      </c>
    </row>
    <row r="91" spans="8:13" x14ac:dyDescent="0.25">
      <c r="H91" s="14">
        <f t="shared" si="11"/>
        <v>0.13830647846743643</v>
      </c>
      <c r="I91" s="14">
        <f t="shared" si="6"/>
        <v>9.637576542228693E-2</v>
      </c>
      <c r="J91" s="2">
        <f t="shared" si="7"/>
        <v>328122.85939884977</v>
      </c>
      <c r="K91" s="2">
        <f t="shared" si="8"/>
        <v>1272579.4466010788</v>
      </c>
      <c r="L91" s="14">
        <f t="shared" si="9"/>
        <v>0.58933507782730388</v>
      </c>
      <c r="M91" s="15">
        <f t="shared" si="10"/>
        <v>0.26557598905395424</v>
      </c>
    </row>
    <row r="92" spans="8:13" x14ac:dyDescent="0.25">
      <c r="H92" s="14">
        <f t="shared" si="11"/>
        <v>0.14069107292377153</v>
      </c>
      <c r="I92" s="14">
        <f t="shared" si="6"/>
        <v>9.4081104340803939E-2</v>
      </c>
      <c r="J92" s="2">
        <f t="shared" si="7"/>
        <v>325590.58380457165</v>
      </c>
      <c r="K92" s="2">
        <f t="shared" si="8"/>
        <v>1268957.7508970518</v>
      </c>
      <c r="L92" s="14">
        <f t="shared" si="9"/>
        <v>0.5992663805524977</v>
      </c>
      <c r="M92" s="15">
        <f t="shared" si="10"/>
        <v>0.2642785396768626</v>
      </c>
    </row>
    <row r="93" spans="8:13" x14ac:dyDescent="0.25">
      <c r="H93" s="14">
        <f t="shared" si="11"/>
        <v>0.14307566738010663</v>
      </c>
      <c r="I93" s="14">
        <f t="shared" si="6"/>
        <v>9.1786443259320921E-2</v>
      </c>
      <c r="J93" s="2">
        <f t="shared" si="7"/>
        <v>323058.30821029341</v>
      </c>
      <c r="K93" s="2">
        <f t="shared" si="8"/>
        <v>1265457.0578308043</v>
      </c>
      <c r="L93" s="14">
        <f t="shared" si="9"/>
        <v>0.60919007749088905</v>
      </c>
      <c r="M93" s="15">
        <f t="shared" si="10"/>
        <v>0.26294851761069554</v>
      </c>
    </row>
    <row r="94" spans="8:13" x14ac:dyDescent="0.25">
      <c r="H94" s="14">
        <f t="shared" si="11"/>
        <v>0.14546026183644173</v>
      </c>
      <c r="I94" s="14">
        <f t="shared" si="6"/>
        <v>8.9491782177837917E-2</v>
      </c>
      <c r="J94" s="2">
        <f t="shared" si="7"/>
        <v>320526.03261601517</v>
      </c>
      <c r="K94" s="2">
        <f t="shared" si="8"/>
        <v>1262078.3742968517</v>
      </c>
      <c r="L94" s="14">
        <f t="shared" si="9"/>
        <v>0.61910617737635476</v>
      </c>
      <c r="M94" s="15">
        <f t="shared" si="10"/>
        <v>0.26158582566508937</v>
      </c>
    </row>
    <row r="95" spans="8:13" x14ac:dyDescent="0.25">
      <c r="H95" s="14">
        <f t="shared" si="11"/>
        <v>0.14784485629277683</v>
      </c>
      <c r="I95" s="14">
        <f t="shared" si="6"/>
        <v>8.7197121096354899E-2</v>
      </c>
      <c r="J95" s="2">
        <f t="shared" si="7"/>
        <v>317993.75702173705</v>
      </c>
      <c r="K95" s="2">
        <f t="shared" si="8"/>
        <v>1258822.6827173347</v>
      </c>
      <c r="L95" s="14">
        <f t="shared" si="9"/>
        <v>0.62901468892940449</v>
      </c>
      <c r="M95" s="15">
        <f t="shared" si="10"/>
        <v>0.26019039395235938</v>
      </c>
    </row>
    <row r="96" spans="8:13" x14ac:dyDescent="0.25">
      <c r="H96" s="14">
        <f t="shared" si="11"/>
        <v>0.15022945074911193</v>
      </c>
      <c r="I96" s="14">
        <f t="shared" si="6"/>
        <v>8.4902460014871881E-2</v>
      </c>
      <c r="J96" s="2">
        <f t="shared" si="7"/>
        <v>315461.48142745881</v>
      </c>
      <c r="K96" s="2">
        <f t="shared" si="8"/>
        <v>1255690.9397544635</v>
      </c>
      <c r="L96" s="14">
        <f t="shared" si="9"/>
        <v>0.63891562085720621</v>
      </c>
      <c r="M96" s="15">
        <f t="shared" si="10"/>
        <v>0.25876218071129681</v>
      </c>
    </row>
    <row r="97" spans="8:13" x14ac:dyDescent="0.25">
      <c r="H97" s="14">
        <f t="shared" si="11"/>
        <v>0.15261404520544702</v>
      </c>
      <c r="I97" s="14">
        <f t="shared" si="6"/>
        <v>8.2607798933388876E-2</v>
      </c>
      <c r="J97" s="2">
        <f t="shared" ref="J97:J128" si="12">((H97*$K$6+I97*$K$7)-$E$8*(H97*$N$6+I97*$N$7)/(1+$E$16))</f>
        <v>312929.20583318069</v>
      </c>
      <c r="K97" s="2">
        <f t="shared" ref="K97:K133" si="13">SQRT($E$8*(H97^2*$O$6+I97^2*$O$7+2*H97*I97*$J$6*$N$7))</f>
        <v>1252684.0750329366</v>
      </c>
      <c r="L97" s="14">
        <f t="shared" ref="L97:L133" si="14">H97/(H97+I97)</f>
        <v>0.64880898185361158</v>
      </c>
      <c r="M97" s="15">
        <f t="shared" ref="M97:M133" si="15">J97*(1+$E$16)/K97</f>
        <v>0.25730117308284733</v>
      </c>
    </row>
    <row r="98" spans="8:13" x14ac:dyDescent="0.25">
      <c r="H98" s="14">
        <f t="shared" ref="H98:H132" si="16">$H$133/100+H97</f>
        <v>0.15499863966178212</v>
      </c>
      <c r="I98" s="14">
        <f t="shared" si="6"/>
        <v>8.0313137851905858E-2</v>
      </c>
      <c r="J98" s="2">
        <f t="shared" si="12"/>
        <v>310396.93023890245</v>
      </c>
      <c r="K98" s="2">
        <f t="shared" si="13"/>
        <v>1249802.9898758831</v>
      </c>
      <c r="L98" s="14">
        <f t="shared" si="14"/>
        <v>0.65869478059918152</v>
      </c>
      <c r="M98" s="15">
        <f t="shared" si="15"/>
        <v>0.25580738783303725</v>
      </c>
    </row>
    <row r="99" spans="8:13" x14ac:dyDescent="0.25">
      <c r="H99" s="14">
        <f t="shared" si="16"/>
        <v>0.15738323411811722</v>
      </c>
      <c r="I99" s="14">
        <f t="shared" ref="I99:I133" si="17">($E$12-H99*$K$6)/$K$7</f>
        <v>7.8018476770422868E-2</v>
      </c>
      <c r="J99" s="2">
        <f t="shared" si="12"/>
        <v>307864.65464462421</v>
      </c>
      <c r="K99" s="2">
        <f t="shared" si="13"/>
        <v>1247048.5560579291</v>
      </c>
      <c r="L99" s="14">
        <f t="shared" si="14"/>
        <v>0.66857302576121169</v>
      </c>
      <c r="M99" s="15">
        <f t="shared" si="15"/>
        <v>0.25428087201861344</v>
      </c>
    </row>
    <row r="100" spans="8:13" x14ac:dyDescent="0.25">
      <c r="H100" s="14">
        <f t="shared" si="16"/>
        <v>0.15976782857445232</v>
      </c>
      <c r="I100" s="14">
        <f t="shared" si="17"/>
        <v>7.5723815688939836E-2</v>
      </c>
      <c r="J100" s="2">
        <f t="shared" si="12"/>
        <v>305332.37905034621</v>
      </c>
      <c r="K100" s="2">
        <f t="shared" si="13"/>
        <v>1244421.6145790501</v>
      </c>
      <c r="L100" s="14">
        <f t="shared" si="14"/>
        <v>0.67844372599375791</v>
      </c>
      <c r="M100" s="15">
        <f t="shared" si="15"/>
        <v>0.25272170359098095</v>
      </c>
    </row>
    <row r="101" spans="8:13" x14ac:dyDescent="0.25">
      <c r="H101" s="14">
        <f t="shared" si="16"/>
        <v>0.16215242303078742</v>
      </c>
      <c r="I101" s="14">
        <f t="shared" si="17"/>
        <v>7.3429154607456845E-2</v>
      </c>
      <c r="J101" s="2">
        <f t="shared" si="12"/>
        <v>302800.10345606785</v>
      </c>
      <c r="K101" s="2">
        <f t="shared" si="13"/>
        <v>1241922.9744629059</v>
      </c>
      <c r="L101" s="14">
        <f t="shared" si="14"/>
        <v>0.68830688993766043</v>
      </c>
      <c r="M101" s="15">
        <f t="shared" si="15"/>
        <v>0.251129991934186</v>
      </c>
    </row>
    <row r="102" spans="8:13" x14ac:dyDescent="0.25">
      <c r="H102" s="14">
        <f t="shared" si="16"/>
        <v>0.16453701748712252</v>
      </c>
      <c r="I102" s="14">
        <f t="shared" si="17"/>
        <v>7.1134493525973827E-2</v>
      </c>
      <c r="J102" s="2">
        <f t="shared" si="12"/>
        <v>300267.82786178973</v>
      </c>
      <c r="K102" s="2">
        <f t="shared" si="13"/>
        <v>1239553.4115833608</v>
      </c>
      <c r="L102" s="14">
        <f t="shared" si="14"/>
        <v>0.69816252622057118</v>
      </c>
      <c r="M102" s="15">
        <f t="shared" si="15"/>
        <v>0.24950587833289539</v>
      </c>
    </row>
    <row r="103" spans="8:13" x14ac:dyDescent="0.25">
      <c r="H103" s="14">
        <f t="shared" si="16"/>
        <v>0.16692161194345762</v>
      </c>
      <c r="I103" s="14">
        <f t="shared" si="17"/>
        <v>6.8839832444490823E-2</v>
      </c>
      <c r="J103" s="2">
        <f t="shared" si="12"/>
        <v>297735.55226751161</v>
      </c>
      <c r="K103" s="2">
        <f t="shared" si="13"/>
        <v>1237313.6675229131</v>
      </c>
      <c r="L103" s="14">
        <f t="shared" si="14"/>
        <v>0.70801064345697673</v>
      </c>
      <c r="M103" s="15">
        <f t="shared" si="15"/>
        <v>0.24784953636653975</v>
      </c>
    </row>
    <row r="104" spans="8:13" x14ac:dyDescent="0.25">
      <c r="H104" s="14">
        <f t="shared" si="16"/>
        <v>0.16930620639979271</v>
      </c>
      <c r="I104" s="14">
        <f t="shared" si="17"/>
        <v>6.6545171363007805E-2</v>
      </c>
      <c r="J104" s="2">
        <f t="shared" si="12"/>
        <v>295203.27667323337</v>
      </c>
      <c r="K104" s="2">
        <f t="shared" si="13"/>
        <v>1235204.4484667107</v>
      </c>
      <c r="L104" s="14">
        <f t="shared" si="14"/>
        <v>0.71785125024822483</v>
      </c>
      <c r="M104" s="15">
        <f t="shared" si="15"/>
        <v>0.24616117222607695</v>
      </c>
    </row>
    <row r="105" spans="8:13" x14ac:dyDescent="0.25">
      <c r="H105" s="14">
        <f t="shared" si="16"/>
        <v>0.17169080085612781</v>
      </c>
      <c r="I105" s="14">
        <f t="shared" si="17"/>
        <v>6.4250510281524814E-2</v>
      </c>
      <c r="J105" s="2">
        <f t="shared" si="12"/>
        <v>292671.00107895513</v>
      </c>
      <c r="K105" s="2">
        <f t="shared" si="13"/>
        <v>1233226.4241358102</v>
      </c>
      <c r="L105" s="14">
        <f t="shared" si="14"/>
        <v>0.72768435518254859</v>
      </c>
      <c r="M105" s="15">
        <f t="shared" si="15"/>
        <v>0.24444102495011588</v>
      </c>
    </row>
    <row r="106" spans="8:13" x14ac:dyDescent="0.25">
      <c r="H106" s="14">
        <f t="shared" si="16"/>
        <v>0.17407539531246291</v>
      </c>
      <c r="I106" s="14">
        <f t="shared" si="17"/>
        <v>6.1955849200041789E-2</v>
      </c>
      <c r="J106" s="2">
        <f t="shared" si="12"/>
        <v>290138.72548467701</v>
      </c>
      <c r="K106" s="2">
        <f t="shared" si="13"/>
        <v>1231380.2267632603</v>
      </c>
      <c r="L106" s="14">
        <f t="shared" si="14"/>
        <v>0.73750996683509229</v>
      </c>
      <c r="M106" s="15">
        <f t="shared" si="15"/>
        <v>0.24268936657748649</v>
      </c>
    </row>
    <row r="107" spans="8:13" x14ac:dyDescent="0.25">
      <c r="H107" s="14">
        <f t="shared" si="16"/>
        <v>0.17645998976879801</v>
      </c>
      <c r="I107" s="14">
        <f t="shared" si="17"/>
        <v>5.9661188118558764E-2</v>
      </c>
      <c r="J107" s="2">
        <f t="shared" si="12"/>
        <v>287606.44989039889</v>
      </c>
      <c r="K107" s="2">
        <f t="shared" si="13"/>
        <v>1229666.4501165252</v>
      </c>
      <c r="L107" s="14">
        <f t="shared" si="14"/>
        <v>0.74732809376793585</v>
      </c>
      <c r="M107" s="15">
        <f t="shared" si="15"/>
        <v>0.24090650221370127</v>
      </c>
    </row>
    <row r="108" spans="8:13" x14ac:dyDescent="0.25">
      <c r="H108" s="14">
        <f t="shared" si="16"/>
        <v>0.17884458422513311</v>
      </c>
      <c r="I108" s="14">
        <f t="shared" si="17"/>
        <v>5.7366527037075767E-2</v>
      </c>
      <c r="J108" s="2">
        <f t="shared" si="12"/>
        <v>285074.17429612065</v>
      </c>
      <c r="K108" s="2">
        <f t="shared" si="13"/>
        <v>1228085.6485696388</v>
      </c>
      <c r="L108" s="14">
        <f t="shared" si="14"/>
        <v>0.75713874453011909</v>
      </c>
      <c r="M108" s="15">
        <f t="shared" si="15"/>
        <v>0.23909277000915471</v>
      </c>
    </row>
    <row r="109" spans="8:13" x14ac:dyDescent="0.25">
      <c r="H109" s="14">
        <f t="shared" si="16"/>
        <v>0.18122917868146821</v>
      </c>
      <c r="I109" s="14">
        <f t="shared" si="17"/>
        <v>5.5071865955592748E-2</v>
      </c>
      <c r="J109" s="2">
        <f t="shared" si="12"/>
        <v>282541.89870184241</v>
      </c>
      <c r="K109" s="2">
        <f t="shared" si="13"/>
        <v>1226638.3362283851</v>
      </c>
      <c r="L109" s="14">
        <f t="shared" si="14"/>
        <v>0.76694192765766811</v>
      </c>
      <c r="M109" s="15">
        <f t="shared" si="15"/>
        <v>0.2372485410473211</v>
      </c>
    </row>
    <row r="110" spans="8:13" x14ac:dyDescent="0.25">
      <c r="H110" s="14">
        <f t="shared" si="16"/>
        <v>0.1836137731378033</v>
      </c>
      <c r="I110" s="14">
        <f t="shared" si="17"/>
        <v>5.2777204874109751E-2</v>
      </c>
      <c r="J110" s="2">
        <f t="shared" si="12"/>
        <v>280009.62310756429</v>
      </c>
      <c r="K110" s="2">
        <f t="shared" si="13"/>
        <v>1225324.9861116305</v>
      </c>
      <c r="L110" s="14">
        <f t="shared" si="14"/>
        <v>0.77673765167361841</v>
      </c>
      <c r="M110" s="15">
        <f t="shared" si="15"/>
        <v>0.23537421914166068</v>
      </c>
    </row>
    <row r="111" spans="8:13" x14ac:dyDescent="0.25">
      <c r="H111" s="14">
        <f t="shared" si="16"/>
        <v>0.1859983675941384</v>
      </c>
      <c r="I111" s="14">
        <f t="shared" si="17"/>
        <v>5.0482543792626733E-2</v>
      </c>
      <c r="J111" s="2">
        <f t="shared" si="12"/>
        <v>277477.34751328605</v>
      </c>
      <c r="K111" s="2">
        <f t="shared" si="13"/>
        <v>1224146.0293917919</v>
      </c>
      <c r="L111" s="14">
        <f t="shared" si="14"/>
        <v>0.78652592508804064</v>
      </c>
      <c r="M111" s="15">
        <f t="shared" si="15"/>
        <v>0.23347024054040605</v>
      </c>
    </row>
    <row r="112" spans="8:13" x14ac:dyDescent="0.25">
      <c r="H112" s="14">
        <f t="shared" si="16"/>
        <v>0.1883829620504735</v>
      </c>
      <c r="I112" s="14">
        <f t="shared" si="17"/>
        <v>4.8187882711143736E-2</v>
      </c>
      <c r="J112" s="2">
        <f t="shared" si="12"/>
        <v>274945.07191900793</v>
      </c>
      <c r="K112" s="2">
        <f t="shared" si="13"/>
        <v>1223101.8546972321</v>
      </c>
      <c r="L112" s="14">
        <f t="shared" si="14"/>
        <v>0.79630675639806459</v>
      </c>
      <c r="M112" s="15">
        <f t="shared" si="15"/>
        <v>0.23153707353888378</v>
      </c>
    </row>
    <row r="113" spans="8:13" x14ac:dyDescent="0.25">
      <c r="H113" s="14">
        <f t="shared" si="16"/>
        <v>0.1907675565068086</v>
      </c>
      <c r="I113" s="14">
        <f t="shared" si="17"/>
        <v>4.589322162966071E-2</v>
      </c>
      <c r="J113" s="2">
        <f t="shared" si="12"/>
        <v>272412.79632472969</v>
      </c>
      <c r="K113" s="2">
        <f t="shared" si="13"/>
        <v>1222192.8074791732</v>
      </c>
      <c r="L113" s="14">
        <f t="shared" si="14"/>
        <v>0.80608015408790468</v>
      </c>
      <c r="M113" s="15">
        <f t="shared" si="15"/>
        <v>0.22957521799951594</v>
      </c>
    </row>
    <row r="114" spans="8:13" x14ac:dyDescent="0.25">
      <c r="H114" s="14">
        <f t="shared" si="16"/>
        <v>0.1931521509631437</v>
      </c>
      <c r="I114" s="14">
        <f t="shared" si="17"/>
        <v>4.3598560548177713E-2</v>
      </c>
      <c r="J114" s="2">
        <f t="shared" si="12"/>
        <v>269880.52073045145</v>
      </c>
      <c r="K114" s="2">
        <f t="shared" si="13"/>
        <v>1221419.1894455135</v>
      </c>
      <c r="L114" s="14">
        <f t="shared" si="14"/>
        <v>0.81584612662888312</v>
      </c>
      <c r="M114" s="15">
        <f t="shared" si="15"/>
        <v>0.22758520478015246</v>
      </c>
    </row>
    <row r="115" spans="8:13" x14ac:dyDescent="0.25">
      <c r="H115" s="14">
        <f t="shared" si="16"/>
        <v>0.1955367454194788</v>
      </c>
      <c r="I115" s="14">
        <f t="shared" si="17"/>
        <v>4.1303899466694695E-2</v>
      </c>
      <c r="J115" s="2">
        <f t="shared" si="12"/>
        <v>267348.24513617333</v>
      </c>
      <c r="K115" s="2">
        <f t="shared" si="13"/>
        <v>1220781.2580636803</v>
      </c>
      <c r="L115" s="14">
        <f t="shared" si="14"/>
        <v>0.82560468247945573</v>
      </c>
      <c r="M115" s="15">
        <f t="shared" si="15"/>
        <v>0.22556759507188825</v>
      </c>
    </row>
    <row r="116" spans="8:13" x14ac:dyDescent="0.25">
      <c r="H116" s="14">
        <f t="shared" si="16"/>
        <v>0.1979213398758139</v>
      </c>
      <c r="I116" s="14">
        <f t="shared" si="17"/>
        <v>3.9009238385211698E-2</v>
      </c>
      <c r="J116" s="2">
        <f t="shared" si="12"/>
        <v>264815.96954189509</v>
      </c>
      <c r="K116" s="2">
        <f t="shared" si="13"/>
        <v>1220279.2261344311</v>
      </c>
      <c r="L116" s="14">
        <f t="shared" si="14"/>
        <v>0.83535583008523551</v>
      </c>
      <c r="M116" s="15">
        <f t="shared" si="15"/>
        <v>0.22352297964802323</v>
      </c>
    </row>
    <row r="117" spans="8:13" x14ac:dyDescent="0.25">
      <c r="H117" s="14">
        <f t="shared" si="16"/>
        <v>0.20030593433214899</v>
      </c>
      <c r="I117" s="14">
        <f t="shared" si="17"/>
        <v>3.6714577303728679E-2</v>
      </c>
      <c r="J117" s="2">
        <f t="shared" si="12"/>
        <v>262283.69394761696</v>
      </c>
      <c r="K117" s="2">
        <f t="shared" si="13"/>
        <v>1219913.2614382242</v>
      </c>
      <c r="L117" s="14">
        <f t="shared" si="14"/>
        <v>0.84509957787901757</v>
      </c>
      <c r="M117" s="15">
        <f t="shared" si="15"/>
        <v>0.22145197802632943</v>
      </c>
    </row>
    <row r="118" spans="8:13" x14ac:dyDescent="0.25">
      <c r="H118" s="14">
        <f t="shared" si="16"/>
        <v>0.20269052878848409</v>
      </c>
      <c r="I118" s="14">
        <f t="shared" si="17"/>
        <v>3.4419916222245654E-2</v>
      </c>
      <c r="J118" s="2">
        <f t="shared" si="12"/>
        <v>259751.41835333884</v>
      </c>
      <c r="K118" s="2">
        <f t="shared" si="13"/>
        <v>1219683.4864555397</v>
      </c>
      <c r="L118" s="14">
        <f t="shared" si="14"/>
        <v>0.85483593428080284</v>
      </c>
      <c r="M118" s="15">
        <f t="shared" si="15"/>
        <v>0.21935523754727135</v>
      </c>
    </row>
    <row r="119" spans="8:13" x14ac:dyDescent="0.25">
      <c r="H119" s="14">
        <f t="shared" si="16"/>
        <v>0.20507512324481919</v>
      </c>
      <c r="I119" s="14">
        <f t="shared" si="17"/>
        <v>3.2125255140762657E-2</v>
      </c>
      <c r="J119" s="2">
        <f t="shared" si="12"/>
        <v>257219.1427590606</v>
      </c>
      <c r="K119" s="2">
        <f t="shared" si="13"/>
        <v>1219589.9781622235</v>
      </c>
      <c r="L119" s="14">
        <f t="shared" si="14"/>
        <v>0.86456490769782279</v>
      </c>
      <c r="M119" s="15">
        <f t="shared" si="15"/>
        <v>0.21723343237131135</v>
      </c>
    </row>
    <row r="120" spans="8:13" x14ac:dyDescent="0.25">
      <c r="H120" s="14">
        <f t="shared" si="16"/>
        <v>0.20745971770115429</v>
      </c>
      <c r="I120" s="14">
        <f t="shared" si="17"/>
        <v>2.9830594059279635E-2</v>
      </c>
      <c r="J120" s="2">
        <f t="shared" si="12"/>
        <v>254686.86716478248</v>
      </c>
      <c r="K120" s="2">
        <f t="shared" si="13"/>
        <v>1219632.7679006581</v>
      </c>
      <c r="L120" s="14">
        <f t="shared" si="14"/>
        <v>0.87428650652456341</v>
      </c>
      <c r="M120" s="15">
        <f t="shared" si="15"/>
        <v>0.21508726239888395</v>
      </c>
    </row>
    <row r="121" spans="8:13" x14ac:dyDescent="0.25">
      <c r="H121" s="14">
        <f t="shared" si="16"/>
        <v>0.20984431215748939</v>
      </c>
      <c r="I121" s="14">
        <f t="shared" si="17"/>
        <v>2.7535932977796641E-2</v>
      </c>
      <c r="J121" s="2">
        <f t="shared" si="12"/>
        <v>252154.59157050413</v>
      </c>
      <c r="K121" s="2">
        <f t="shared" si="13"/>
        <v>1219811.8413272619</v>
      </c>
      <c r="L121" s="14">
        <f t="shared" si="14"/>
        <v>0.88400073914278943</v>
      </c>
      <c r="M121" s="15">
        <f t="shared" si="15"/>
        <v>0.21291745211705934</v>
      </c>
    </row>
    <row r="122" spans="8:13" x14ac:dyDescent="0.25">
      <c r="H122" s="14">
        <f t="shared" si="16"/>
        <v>0.21222890661382449</v>
      </c>
      <c r="I122" s="14">
        <f t="shared" si="17"/>
        <v>2.524127189631362E-2</v>
      </c>
      <c r="J122" s="2">
        <f t="shared" si="12"/>
        <v>249622.315976226</v>
      </c>
      <c r="K122" s="2">
        <f t="shared" si="13"/>
        <v>1220127.1384365177</v>
      </c>
      <c r="L122" s="14">
        <f t="shared" si="14"/>
        <v>0.89370761392156861</v>
      </c>
      <c r="M122" s="15">
        <f t="shared" si="15"/>
        <v>0.21072474937732899</v>
      </c>
    </row>
    <row r="123" spans="8:13" x14ac:dyDescent="0.25">
      <c r="H123" s="14">
        <f t="shared" si="16"/>
        <v>0.21461350107015958</v>
      </c>
      <c r="I123" s="14">
        <f t="shared" si="17"/>
        <v>2.2946610814830622E-2</v>
      </c>
      <c r="J123" s="2">
        <f t="shared" si="12"/>
        <v>247090.04038194777</v>
      </c>
      <c r="K123" s="2">
        <f t="shared" si="13"/>
        <v>1220578.5536614438</v>
      </c>
      <c r="L123" s="14">
        <f t="shared" si="14"/>
        <v>0.90340713921729521</v>
      </c>
      <c r="M123" s="15">
        <f t="shared" si="15"/>
        <v>0.2085099241093159</v>
      </c>
    </row>
    <row r="124" spans="8:13" x14ac:dyDescent="0.25">
      <c r="H124" s="14">
        <f t="shared" si="16"/>
        <v>0.21699809552649468</v>
      </c>
      <c r="I124" s="14">
        <f t="shared" si="17"/>
        <v>2.0651949733347601E-2</v>
      </c>
      <c r="J124" s="2">
        <f t="shared" si="12"/>
        <v>244557.76478766953</v>
      </c>
      <c r="K124" s="2">
        <f t="shared" si="13"/>
        <v>1221165.9360501072</v>
      </c>
      <c r="L124" s="14">
        <f t="shared" si="14"/>
        <v>0.9130993233737148</v>
      </c>
      <c r="M124" s="15">
        <f t="shared" si="15"/>
        <v>0.20627376697556671</v>
      </c>
    </row>
    <row r="125" spans="8:13" x14ac:dyDescent="0.25">
      <c r="H125" s="14">
        <f t="shared" si="16"/>
        <v>0.21938268998282978</v>
      </c>
      <c r="I125" s="14">
        <f t="shared" si="17"/>
        <v>1.8357288651864607E-2</v>
      </c>
      <c r="J125" s="2">
        <f t="shared" si="12"/>
        <v>242025.4891933914</v>
      </c>
      <c r="K125" s="2">
        <f t="shared" si="13"/>
        <v>1221889.0895174996</v>
      </c>
      <c r="L125" s="14">
        <f t="shared" si="14"/>
        <v>0.92278417472194696</v>
      </c>
      <c r="M125" s="15">
        <f t="shared" si="15"/>
        <v>0.20401708797287935</v>
      </c>
    </row>
    <row r="126" spans="8:13" x14ac:dyDescent="0.25">
      <c r="H126" s="14">
        <f t="shared" si="16"/>
        <v>0.22176728443916488</v>
      </c>
      <c r="I126" s="14">
        <f t="shared" si="17"/>
        <v>1.6062627570381582E-2</v>
      </c>
      <c r="J126" s="2">
        <f t="shared" si="12"/>
        <v>239493.21359911317</v>
      </c>
      <c r="K126" s="2">
        <f t="shared" si="13"/>
        <v>1222747.773171789</v>
      </c>
      <c r="L126" s="14">
        <f t="shared" si="14"/>
        <v>0.93246170158051089</v>
      </c>
      <c r="M126" s="15">
        <f t="shared" si="15"/>
        <v>0.20174071498589408</v>
      </c>
    </row>
    <row r="127" spans="8:13" x14ac:dyDescent="0.25">
      <c r="H127" s="14">
        <f t="shared" si="16"/>
        <v>0.22415187889549998</v>
      </c>
      <c r="I127" s="14">
        <f t="shared" si="17"/>
        <v>1.376796648889856E-2</v>
      </c>
      <c r="J127" s="2">
        <f t="shared" si="12"/>
        <v>236960.93800483504</v>
      </c>
      <c r="K127" s="2">
        <f t="shared" si="13"/>
        <v>1223741.701713695</v>
      </c>
      <c r="L127" s="14">
        <f t="shared" si="14"/>
        <v>0.94213191225534743</v>
      </c>
      <c r="M127" s="15">
        <f t="shared" si="15"/>
        <v>0.19944549229889882</v>
      </c>
    </row>
    <row r="128" spans="8:13" x14ac:dyDescent="0.25">
      <c r="H128" s="14">
        <f t="shared" si="16"/>
        <v>0.22653647335183508</v>
      </c>
      <c r="I128" s="14">
        <f t="shared" si="17"/>
        <v>1.1473305407415564E-2</v>
      </c>
      <c r="J128" s="2">
        <f t="shared" si="12"/>
        <v>234428.6624105568</v>
      </c>
      <c r="K128" s="2">
        <f t="shared" si="13"/>
        <v>1224870.545907439</v>
      </c>
      <c r="L128" s="14">
        <f t="shared" si="14"/>
        <v>0.95179481503984364</v>
      </c>
      <c r="M128" s="15">
        <f t="shared" si="15"/>
        <v>0.1971322790719798</v>
      </c>
    </row>
    <row r="129" spans="8:13" x14ac:dyDescent="0.25">
      <c r="H129" s="14">
        <f t="shared" si="16"/>
        <v>0.22892106780817018</v>
      </c>
      <c r="I129" s="14">
        <f t="shared" si="17"/>
        <v>9.1786443259325428E-3</v>
      </c>
      <c r="J129" s="2">
        <f t="shared" ref="J129:J160" si="18">((H129*$K$6+I129*$K$7)-$E$8*(H129*$N$6+I129*$N$7)/(1+$E$16))</f>
        <v>231896.38681627857</v>
      </c>
      <c r="K129" s="2">
        <f t="shared" si="13"/>
        <v>1226133.9331214763</v>
      </c>
      <c r="L129" s="14">
        <f t="shared" si="14"/>
        <v>0.96145041821485722</v>
      </c>
      <c r="M129" s="15">
        <f t="shared" si="15"/>
        <v>0.19480194778778959</v>
      </c>
    </row>
    <row r="130" spans="8:13" x14ac:dyDescent="0.25">
      <c r="H130" s="14">
        <f t="shared" si="16"/>
        <v>0.23130566226450527</v>
      </c>
      <c r="I130" s="14">
        <f t="shared" si="17"/>
        <v>6.8839832444495472E-3</v>
      </c>
      <c r="J130" s="2">
        <f t="shared" si="18"/>
        <v>229364.11122200044</v>
      </c>
      <c r="K130" s="2">
        <f t="shared" si="13"/>
        <v>1227531.4479369521</v>
      </c>
      <c r="L130" s="14">
        <f t="shared" si="14"/>
        <v>0.97109873004873859</v>
      </c>
      <c r="M130" s="15">
        <f t="shared" si="15"/>
        <v>0.19245538267529125</v>
      </c>
    </row>
    <row r="131" spans="8:13" x14ac:dyDescent="0.25">
      <c r="H131" s="14">
        <f t="shared" si="16"/>
        <v>0.23369025672084037</v>
      </c>
      <c r="I131" s="14">
        <f t="shared" si="17"/>
        <v>4.5893221629665255E-3</v>
      </c>
      <c r="J131" s="2">
        <f t="shared" si="18"/>
        <v>226831.83562772232</v>
      </c>
      <c r="K131" s="2">
        <f t="shared" si="13"/>
        <v>1229062.632821589</v>
      </c>
      <c r="L131" s="14">
        <f t="shared" si="14"/>
        <v>0.98073975879735609</v>
      </c>
      <c r="M131" s="15">
        <f t="shared" si="15"/>
        <v>0.19009347811688679</v>
      </c>
    </row>
    <row r="132" spans="8:13" x14ac:dyDescent="0.25">
      <c r="H132" s="14">
        <f t="shared" si="16"/>
        <v>0.23607485117717547</v>
      </c>
      <c r="I132" s="14">
        <f t="shared" si="17"/>
        <v>2.2946610814835299E-3</v>
      </c>
      <c r="J132" s="2">
        <f t="shared" si="18"/>
        <v>224299.56003344408</v>
      </c>
      <c r="K132" s="2">
        <f t="shared" si="13"/>
        <v>1230726.9888664903</v>
      </c>
      <c r="L132" s="14">
        <f t="shared" si="14"/>
        <v>0.99037351270411822</v>
      </c>
      <c r="M132" s="15">
        <f t="shared" si="15"/>
        <v>0.18771713704533824</v>
      </c>
    </row>
    <row r="133" spans="8:13" x14ac:dyDescent="0.25">
      <c r="H133" s="14">
        <f>$E$12/$K$6</f>
        <v>0.2384594456335111</v>
      </c>
      <c r="I133" s="14">
        <f t="shared" si="17"/>
        <v>0</v>
      </c>
      <c r="J133" s="2">
        <f t="shared" si="18"/>
        <v>221767.28443916538</v>
      </c>
      <c r="K133" s="2">
        <f t="shared" si="13"/>
        <v>1232523.9765831404</v>
      </c>
      <c r="L133" s="14">
        <f t="shared" si="14"/>
        <v>1</v>
      </c>
      <c r="M133" s="15">
        <f t="shared" si="15"/>
        <v>0.18532726933684293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XL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Sameer Nahal</dc:creator>
  <cp:lastModifiedBy>Sameer Nahal</cp:lastModifiedBy>
  <dcterms:created xsi:type="dcterms:W3CDTF">2015-02-25T17:11:05Z</dcterms:created>
  <dcterms:modified xsi:type="dcterms:W3CDTF">2015-03-02T15:43:25Z</dcterms:modified>
</cp:coreProperties>
</file>