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00" windowWidth="10995" windowHeight="6495" activeTab="0"/>
  </bookViews>
  <sheets>
    <sheet name="pain function and solution" sheetId="1" r:id="rId1"/>
  </sheets>
  <definedNames>
    <definedName name="alpha">'pain function and solution'!$B$16</definedName>
    <definedName name="cv">'pain function and solution'!$B$8</definedName>
    <definedName name="estimate">'pain function and solution'!$B$17</definedName>
    <definedName name="mean">'pain function and solution'!$B$7</definedName>
    <definedName name="mu">'pain function and solution'!$B$10</definedName>
    <definedName name="sigma">'pain function and solution'!$B$11</definedName>
    <definedName name="solver_adj" localSheetId="0" hidden="1">'pain function and solution'!$B$17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'pain function and solution'!$B$25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1</definedName>
  </definedNames>
  <calcPr fullCalcOnLoad="1"/>
</workbook>
</file>

<file path=xl/comments1.xml><?xml version="1.0" encoding="utf-8"?>
<comments xmlns="http://schemas.openxmlformats.org/spreadsheetml/2006/main">
  <authors>
    <author>Rodney Kreps</author>
  </authors>
  <commentList>
    <comment ref="H7" authorId="0">
      <text>
        <r>
          <rPr>
            <b/>
            <sz val="8"/>
            <rFont val="Tahoma"/>
            <family val="0"/>
          </rPr>
          <t>over-reserved: a negative reserve change.</t>
        </r>
      </text>
    </comment>
    <comment ref="I7" authorId="0">
      <text>
        <r>
          <rPr>
            <b/>
            <sz val="8"/>
            <rFont val="Tahoma"/>
            <family val="0"/>
          </rPr>
          <t>under-reserved: a positive reserve change</t>
        </r>
      </text>
    </comment>
    <comment ref="B17" authorId="0">
      <text>
        <r>
          <rPr>
            <b/>
            <sz val="8"/>
            <rFont val="Tahoma"/>
            <family val="0"/>
          </rPr>
          <t>Use solver to vary this cell to make the value of cell B25 = 1</t>
        </r>
      </text>
    </comment>
  </commentList>
</comments>
</file>

<file path=xl/sharedStrings.xml><?xml version="1.0" encoding="utf-8"?>
<sst xmlns="http://schemas.openxmlformats.org/spreadsheetml/2006/main" count="29" uniqueCount="26">
  <si>
    <t>All dollar variables are in multliples of surplus.</t>
  </si>
  <si>
    <t>F(zeta)</t>
  </si>
  <si>
    <t>F1(zeta)</t>
  </si>
  <si>
    <t>alpha</t>
  </si>
  <si>
    <t>lognormal mu</t>
  </si>
  <si>
    <t>lognormal sigma</t>
  </si>
  <si>
    <t>estimate</t>
  </si>
  <si>
    <t>we want the estimate m which makes this zero.  Use solver or goal seek.</t>
  </si>
  <si>
    <t>left-hand side of equation</t>
  </si>
  <si>
    <t>right-hand side of equation</t>
  </si>
  <si>
    <t>ratio: should be 1 at correct estimate</t>
  </si>
  <si>
    <t>percentile of distribution</t>
  </si>
  <si>
    <t>excess of estimator over mean</t>
  </si>
  <si>
    <t>Derivation of semi-quadratic reserve estimate for  log-normal loss reserve distribution</t>
  </si>
  <si>
    <t>Pain function</t>
  </si>
  <si>
    <t>reserve change in units of surplus</t>
  </si>
  <si>
    <t>below</t>
  </si>
  <si>
    <t>above</t>
  </si>
  <si>
    <t>distribution mean</t>
  </si>
  <si>
    <t>distribution coefficient of variation</t>
  </si>
  <si>
    <r>
      <t>pain function (see "management's best estimate") = 2(m-x)-</t>
    </r>
    <r>
      <rPr>
        <sz val="10"/>
        <rFont val="Symbol"/>
        <family val="1"/>
      </rPr>
      <t>a</t>
    </r>
    <r>
      <rPr>
        <sz val="10"/>
        <rFont val="Arial"/>
        <family val="0"/>
      </rPr>
      <t>S for x&lt;=m-</t>
    </r>
    <r>
      <rPr>
        <sz val="10"/>
        <rFont val="Symbol"/>
        <family val="1"/>
      </rPr>
      <t>a</t>
    </r>
    <r>
      <rPr>
        <sz val="10"/>
        <rFont val="Arial"/>
        <family val="0"/>
      </rPr>
      <t>S and (x-m)^2/(</t>
    </r>
    <r>
      <rPr>
        <sz val="10"/>
        <rFont val="Symbol"/>
        <family val="1"/>
      </rPr>
      <t>a</t>
    </r>
    <r>
      <rPr>
        <sz val="10"/>
        <rFont val="Arial"/>
        <family val="0"/>
      </rPr>
      <t>S) for x&gt;= m-</t>
    </r>
    <r>
      <rPr>
        <sz val="10"/>
        <rFont val="Symbol"/>
        <family val="1"/>
      </rPr>
      <t>a</t>
    </r>
    <r>
      <rPr>
        <sz val="10"/>
        <rFont val="Arial"/>
        <family val="0"/>
      </rPr>
      <t>S</t>
    </r>
  </si>
  <si>
    <r>
      <t>Equation to be solved is F(m-</t>
    </r>
    <r>
      <rPr>
        <sz val="10"/>
        <rFont val="Symbol"/>
        <family val="1"/>
      </rPr>
      <t>a</t>
    </r>
    <r>
      <rPr>
        <sz val="10"/>
        <rFont val="Arial"/>
        <family val="0"/>
      </rPr>
      <t>)*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= mean - F1(m-</t>
    </r>
    <r>
      <rPr>
        <sz val="10"/>
        <rFont val="Symbol"/>
        <family val="1"/>
      </rPr>
      <t>a</t>
    </r>
    <r>
      <rPr>
        <sz val="10"/>
        <rFont val="Arial"/>
        <family val="0"/>
      </rPr>
      <t>) - m(1-F(m-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)) </t>
    </r>
  </si>
  <si>
    <r>
      <t>zeta = ( ln(estimate-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) - </t>
    </r>
    <r>
      <rPr>
        <sz val="10"/>
        <rFont val="Symbol"/>
        <family val="1"/>
      </rPr>
      <t>m</t>
    </r>
    <r>
      <rPr>
        <sz val="10"/>
        <rFont val="Arial"/>
        <family val="0"/>
      </rPr>
      <t>)/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 )</t>
    </r>
  </si>
  <si>
    <t>ratio under-reserved to over</t>
  </si>
  <si>
    <t>Different choices of management risk tolerance.</t>
  </si>
  <si>
    <r>
      <t xml:space="preserve">Vary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for different management attitudes.  Small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is less tolerance of under-reserving.  Input cells have yellow highlight.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</si>
</sst>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0.0000"/>
    <numFmt numFmtId="167" formatCode="0.000"/>
    <numFmt numFmtId="168" formatCode="0.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name val="Symbol"/>
      <family val="1"/>
    </font>
    <font>
      <b/>
      <sz val="10"/>
      <color indexed="56"/>
      <name val="Arial"/>
      <family val="2"/>
    </font>
    <font>
      <b/>
      <sz val="8"/>
      <name val="Tahoma"/>
      <family val="0"/>
    </font>
    <font>
      <b/>
      <sz val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9" fontId="0" fillId="0" borderId="0" xfId="19" applyAlignment="1">
      <alignment/>
    </xf>
    <xf numFmtId="10" fontId="0" fillId="0" borderId="0" xfId="19" applyNumberFormat="1" applyAlignment="1">
      <alignment/>
    </xf>
    <xf numFmtId="0" fontId="4" fillId="0" borderId="0" xfId="0" applyFont="1" applyAlignment="1">
      <alignment/>
    </xf>
    <xf numFmtId="9" fontId="4" fillId="0" borderId="0" xfId="19" applyFont="1" applyAlignment="1">
      <alignment/>
    </xf>
    <xf numFmtId="9" fontId="5" fillId="0" borderId="0" xfId="19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10" fontId="0" fillId="0" borderId="0" xfId="19" applyNumberFormat="1" applyAlignment="1">
      <alignment horizontal="right"/>
    </xf>
    <xf numFmtId="0" fontId="0" fillId="0" borderId="0" xfId="0" applyAlignment="1">
      <alignment horizontal="left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64" fontId="7" fillId="0" borderId="0" xfId="19" applyNumberFormat="1" applyFont="1" applyAlignment="1">
      <alignment/>
    </xf>
    <xf numFmtId="2" fontId="0" fillId="0" borderId="1" xfId="19" applyNumberFormat="1" applyBorder="1" applyAlignment="1">
      <alignment/>
    </xf>
    <xf numFmtId="2" fontId="0" fillId="0" borderId="2" xfId="19" applyNumberFormat="1" applyBorder="1" applyAlignment="1">
      <alignment/>
    </xf>
    <xf numFmtId="2" fontId="0" fillId="0" borderId="3" xfId="19" applyNumberFormat="1" applyBorder="1" applyAlignment="1">
      <alignment/>
    </xf>
    <xf numFmtId="2" fontId="0" fillId="0" borderId="4" xfId="19" applyNumberFormat="1" applyBorder="1" applyAlignment="1">
      <alignment/>
    </xf>
    <xf numFmtId="2" fontId="0" fillId="0" borderId="5" xfId="19" applyNumberFormat="1" applyBorder="1" applyAlignment="1">
      <alignment/>
    </xf>
    <xf numFmtId="2" fontId="0" fillId="0" borderId="6" xfId="19" applyNumberForma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7" fillId="0" borderId="0" xfId="0" applyNumberFormat="1" applyFont="1" applyAlignment="1">
      <alignment/>
    </xf>
    <xf numFmtId="10" fontId="0" fillId="0" borderId="7" xfId="19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0" fontId="5" fillId="2" borderId="0" xfId="0" applyFont="1" applyFill="1" applyAlignment="1">
      <alignment/>
    </xf>
    <xf numFmtId="9" fontId="5" fillId="2" borderId="0" xfId="19" applyFont="1" applyFill="1" applyAlignment="1">
      <alignment/>
    </xf>
    <xf numFmtId="164" fontId="5" fillId="2" borderId="0" xfId="0" applyNumberFormat="1" applyFont="1" applyFill="1" applyAlignment="1">
      <alignment/>
    </xf>
    <xf numFmtId="164" fontId="7" fillId="0" borderId="0" xfId="0" applyNumberFormat="1" applyFont="1" applyAlignment="1">
      <alignment/>
    </xf>
    <xf numFmtId="9" fontId="0" fillId="0" borderId="8" xfId="19" applyBorder="1" applyAlignment="1">
      <alignment/>
    </xf>
    <xf numFmtId="9" fontId="0" fillId="0" borderId="8" xfId="19" applyNumberFormat="1" applyBorder="1" applyAlignment="1">
      <alignment/>
    </xf>
    <xf numFmtId="9" fontId="0" fillId="0" borderId="8" xfId="0" applyNumberFormat="1" applyBorder="1" applyAlignment="1">
      <alignment/>
    </xf>
    <xf numFmtId="164" fontId="0" fillId="0" borderId="8" xfId="19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Pain function (arbitrary units)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'pain function and solution'!$Q$8:$Q$16</c:f>
              <c:numCache>
                <c:ptCount val="9"/>
                <c:pt idx="0">
                  <c:v>0</c:v>
                </c:pt>
                <c:pt idx="1">
                  <c:v>-0.05</c:v>
                </c:pt>
                <c:pt idx="2">
                  <c:v>-0.1</c:v>
                </c:pt>
                <c:pt idx="3">
                  <c:v>-0.15</c:v>
                </c:pt>
                <c:pt idx="4">
                  <c:v>-0.2</c:v>
                </c:pt>
                <c:pt idx="5">
                  <c:v>-0.25</c:v>
                </c:pt>
                <c:pt idx="6">
                  <c:v>-0.3</c:v>
                </c:pt>
                <c:pt idx="7">
                  <c:v>-0.35</c:v>
                </c:pt>
                <c:pt idx="8">
                  <c:v>-0.4</c:v>
                </c:pt>
              </c:numCache>
            </c:numRef>
          </c:xVal>
          <c:yVal>
            <c:numRef>
              <c:f>'pain function and solution'!$H$8:$H$16</c:f>
              <c:numCache>
                <c:ptCount val="9"/>
                <c:pt idx="0">
                  <c:v>0</c:v>
                </c:pt>
                <c:pt idx="1">
                  <c:v>0.07</c:v>
                </c:pt>
                <c:pt idx="2">
                  <c:v>0.17</c:v>
                </c:pt>
                <c:pt idx="3">
                  <c:v>0.27</c:v>
                </c:pt>
                <c:pt idx="4">
                  <c:v>0.37</c:v>
                </c:pt>
                <c:pt idx="5">
                  <c:v>0.47</c:v>
                </c:pt>
                <c:pt idx="6">
                  <c:v>0.57</c:v>
                </c:pt>
                <c:pt idx="7">
                  <c:v>0.6699999999999999</c:v>
                </c:pt>
                <c:pt idx="8">
                  <c:v>0.77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'pain function and solution'!$G$8:$G$16</c:f>
              <c:numCache>
                <c:ptCount val="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</c:numCache>
            </c:numRef>
          </c:xVal>
          <c:yVal>
            <c:numRef>
              <c:f>'pain function and solution'!$I$8:$I$16</c:f>
              <c:numCache>
                <c:ptCount val="9"/>
                <c:pt idx="0">
                  <c:v>0</c:v>
                </c:pt>
                <c:pt idx="1">
                  <c:v>0.08333333333333336</c:v>
                </c:pt>
                <c:pt idx="2">
                  <c:v>0.3333333333333334</c:v>
                </c:pt>
                <c:pt idx="3">
                  <c:v>0.75</c:v>
                </c:pt>
                <c:pt idx="4">
                  <c:v>1.3333333333333337</c:v>
                </c:pt>
                <c:pt idx="5">
                  <c:v>2.0833333333333335</c:v>
                </c:pt>
                <c:pt idx="6">
                  <c:v>3</c:v>
                </c:pt>
                <c:pt idx="7">
                  <c:v>4.083333333333333</c:v>
                </c:pt>
                <c:pt idx="8">
                  <c:v>5.333333333333335</c:v>
                </c:pt>
              </c:numCache>
            </c:numRef>
          </c:yVal>
          <c:smooth val="1"/>
        </c:ser>
        <c:axId val="65707184"/>
        <c:axId val="54493745"/>
      </c:scatterChart>
      <c:valAx>
        <c:axId val="65707184"/>
        <c:scaling>
          <c:orientation val="minMax"/>
          <c:max val="0.4"/>
          <c:min val="-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reserve change in units of surplus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93745"/>
        <c:crosses val="autoZero"/>
        <c:crossBetween val="midCat"/>
        <c:dispUnits/>
      </c:valAx>
      <c:valAx>
        <c:axId val="5449374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57071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16</xdr:row>
      <xdr:rowOff>57150</xdr:rowOff>
    </xdr:from>
    <xdr:to>
      <xdr:col>11</xdr:col>
      <xdr:colOff>247650</xdr:colOff>
      <xdr:row>28</xdr:row>
      <xdr:rowOff>85725</xdr:rowOff>
    </xdr:to>
    <xdr:graphicFrame>
      <xdr:nvGraphicFramePr>
        <xdr:cNvPr id="1" name="Chart 5"/>
        <xdr:cNvGraphicFramePr/>
      </xdr:nvGraphicFramePr>
      <xdr:xfrm>
        <a:off x="4171950" y="2647950"/>
        <a:ext cx="4648200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37.140625" style="0" customWidth="1"/>
    <col min="8" max="8" width="9.140625" style="2" customWidth="1"/>
  </cols>
  <sheetData>
    <row r="1" ht="12.75">
      <c r="A1" s="21" t="s">
        <v>13</v>
      </c>
    </row>
    <row r="2" ht="12.75">
      <c r="A2" s="21"/>
    </row>
    <row r="3" ht="12.75">
      <c r="A3" t="s">
        <v>0</v>
      </c>
    </row>
    <row r="4" ht="12.75">
      <c r="A4" t="s">
        <v>20</v>
      </c>
    </row>
    <row r="5" spans="1:8" ht="12.75">
      <c r="A5" s="36" t="s">
        <v>25</v>
      </c>
      <c r="B5" s="36"/>
      <c r="C5" s="36"/>
      <c r="D5" s="36"/>
      <c r="E5" s="36"/>
      <c r="F5" s="36"/>
      <c r="G5" s="36"/>
      <c r="H5" s="36"/>
    </row>
    <row r="6" spans="8:9" ht="12.75">
      <c r="H6" s="34" t="s">
        <v>14</v>
      </c>
      <c r="I6" s="35"/>
    </row>
    <row r="7" spans="1:10" ht="12.75">
      <c r="A7" s="7" t="s">
        <v>18</v>
      </c>
      <c r="B7" s="25">
        <v>3.5</v>
      </c>
      <c r="G7" s="7" t="s">
        <v>15</v>
      </c>
      <c r="H7" s="23" t="s">
        <v>16</v>
      </c>
      <c r="I7" s="24" t="s">
        <v>17</v>
      </c>
      <c r="J7" s="11" t="s">
        <v>23</v>
      </c>
    </row>
    <row r="8" spans="1:17" ht="12.75">
      <c r="A8" s="7" t="s">
        <v>19</v>
      </c>
      <c r="B8" s="26">
        <v>0.1</v>
      </c>
      <c r="G8">
        <v>0</v>
      </c>
      <c r="H8" s="18">
        <f>IF(G8&gt;alpha,2*G8-alpha,G8^2/alpha)</f>
        <v>0</v>
      </c>
      <c r="I8" s="19">
        <f>IF(G8&gt;-alpha,G8^2/alpha,-2*G8-alpha)</f>
        <v>0</v>
      </c>
      <c r="J8" s="11">
        <v>1</v>
      </c>
      <c r="Q8" s="10">
        <f aca="true" t="shared" si="0" ref="Q8:Q16">-G8</f>
        <v>0</v>
      </c>
    </row>
    <row r="9" spans="1:17" ht="12.75">
      <c r="A9" s="7"/>
      <c r="G9" s="10">
        <v>0.05</v>
      </c>
      <c r="H9" s="14">
        <f aca="true" t="shared" si="1" ref="H9:H16">IF(G9&gt;alpha,2*G9-alpha,G9^2/alpha)</f>
        <v>0.07</v>
      </c>
      <c r="I9" s="15">
        <f aca="true" t="shared" si="2" ref="I9:I16">IF(G9&gt;-alpha,G9^2/alpha,-2*G9-alpha)</f>
        <v>0.08333333333333336</v>
      </c>
      <c r="J9" s="22">
        <f>I9/H9</f>
        <v>1.1904761904761907</v>
      </c>
      <c r="Q9" s="10">
        <f t="shared" si="0"/>
        <v>-0.05</v>
      </c>
    </row>
    <row r="10" spans="1:17" ht="12.75">
      <c r="A10" s="7" t="s">
        <v>4</v>
      </c>
      <c r="B10">
        <f>LN(mean)-sigma^2/2</f>
        <v>1.2477878030687841</v>
      </c>
      <c r="G10" s="10">
        <v>0.1</v>
      </c>
      <c r="H10" s="14">
        <f t="shared" si="1"/>
        <v>0.17</v>
      </c>
      <c r="I10" s="15">
        <f t="shared" si="2"/>
        <v>0.3333333333333334</v>
      </c>
      <c r="J10" s="22">
        <f aca="true" t="shared" si="3" ref="J10:J16">I10/H10</f>
        <v>1.9607843137254906</v>
      </c>
      <c r="Q10" s="10">
        <f t="shared" si="0"/>
        <v>-0.1</v>
      </c>
    </row>
    <row r="11" spans="1:17" ht="12.75">
      <c r="A11" s="7" t="s">
        <v>5</v>
      </c>
      <c r="B11">
        <f>SQRT(LN(1+cv^2))</f>
        <v>0.0997513451195927</v>
      </c>
      <c r="C11" s="1"/>
      <c r="G11" s="10">
        <v>0.15</v>
      </c>
      <c r="H11" s="14">
        <f t="shared" si="1"/>
        <v>0.27</v>
      </c>
      <c r="I11" s="15">
        <f t="shared" si="2"/>
        <v>0.75</v>
      </c>
      <c r="J11" s="22">
        <f t="shared" si="3"/>
        <v>2.7777777777777777</v>
      </c>
      <c r="Q11" s="10">
        <f t="shared" si="0"/>
        <v>-0.15</v>
      </c>
    </row>
    <row r="12" spans="3:17" ht="12.75">
      <c r="C12" s="1"/>
      <c r="G12" s="10">
        <v>0.2</v>
      </c>
      <c r="H12" s="14">
        <f t="shared" si="1"/>
        <v>0.37</v>
      </c>
      <c r="I12" s="15">
        <f t="shared" si="2"/>
        <v>1.3333333333333337</v>
      </c>
      <c r="J12" s="22">
        <f t="shared" si="3"/>
        <v>3.6036036036036045</v>
      </c>
      <c r="Q12" s="10">
        <f t="shared" si="0"/>
        <v>-0.2</v>
      </c>
    </row>
    <row r="13" spans="1:17" ht="12.75">
      <c r="A13" s="9" t="s">
        <v>21</v>
      </c>
      <c r="C13" s="1"/>
      <c r="G13" s="10">
        <v>0.25</v>
      </c>
      <c r="H13" s="14">
        <f t="shared" si="1"/>
        <v>0.47</v>
      </c>
      <c r="I13" s="15">
        <f t="shared" si="2"/>
        <v>2.0833333333333335</v>
      </c>
      <c r="J13" s="22">
        <f t="shared" si="3"/>
        <v>4.432624113475178</v>
      </c>
      <c r="Q13" s="10">
        <f t="shared" si="0"/>
        <v>-0.25</v>
      </c>
    </row>
    <row r="14" spans="1:17" ht="12.75">
      <c r="A14" s="9" t="s">
        <v>7</v>
      </c>
      <c r="C14" s="1"/>
      <c r="G14" s="10">
        <v>0.3</v>
      </c>
      <c r="H14" s="14">
        <f t="shared" si="1"/>
        <v>0.57</v>
      </c>
      <c r="I14" s="15">
        <f t="shared" si="2"/>
        <v>3</v>
      </c>
      <c r="J14" s="22">
        <f t="shared" si="3"/>
        <v>5.2631578947368425</v>
      </c>
      <c r="Q14" s="10">
        <f t="shared" si="0"/>
        <v>-0.3</v>
      </c>
    </row>
    <row r="15" spans="1:17" ht="12.75">
      <c r="A15" s="9"/>
      <c r="C15" s="1"/>
      <c r="G15" s="10">
        <v>0.35</v>
      </c>
      <c r="H15" s="14">
        <f t="shared" si="1"/>
        <v>0.6699999999999999</v>
      </c>
      <c r="I15" s="15">
        <f t="shared" si="2"/>
        <v>4.083333333333333</v>
      </c>
      <c r="J15" s="22">
        <f t="shared" si="3"/>
        <v>6.0945273631840795</v>
      </c>
      <c r="Q15" s="10">
        <f t="shared" si="0"/>
        <v>-0.35</v>
      </c>
    </row>
    <row r="16" spans="1:17" ht="12.75">
      <c r="A16" s="7" t="s">
        <v>3</v>
      </c>
      <c r="B16" s="27">
        <v>0.03</v>
      </c>
      <c r="C16" s="1"/>
      <c r="G16" s="10">
        <v>0.4</v>
      </c>
      <c r="H16" s="16">
        <f t="shared" si="1"/>
        <v>0.77</v>
      </c>
      <c r="I16" s="17">
        <f t="shared" si="2"/>
        <v>5.333333333333335</v>
      </c>
      <c r="J16" s="22">
        <f t="shared" si="3"/>
        <v>6.926406926406928</v>
      </c>
      <c r="Q16" s="10">
        <f t="shared" si="0"/>
        <v>-0.4</v>
      </c>
    </row>
    <row r="17" spans="1:3" ht="12.75">
      <c r="A17" s="12" t="s">
        <v>6</v>
      </c>
      <c r="B17" s="11">
        <v>3.9009178329031724</v>
      </c>
      <c r="C17" s="1"/>
    </row>
    <row r="18" spans="1:3" ht="12.75">
      <c r="A18" s="7"/>
      <c r="B18" s="6"/>
      <c r="C18" s="1"/>
    </row>
    <row r="19" spans="1:3" ht="12.75">
      <c r="A19" s="7" t="s">
        <v>22</v>
      </c>
      <c r="B19">
        <f>(LN(estimate-alpha)-mu)/sigma</f>
        <v>1.0596733492825428</v>
      </c>
      <c r="C19" s="1"/>
    </row>
    <row r="20" spans="1:3" ht="12.75">
      <c r="A20" s="8" t="s">
        <v>1</v>
      </c>
      <c r="B20" s="2">
        <f>NORMSDIST(B19)</f>
        <v>0.8553533565346008</v>
      </c>
      <c r="C20" s="1"/>
    </row>
    <row r="21" spans="1:3" ht="12.75">
      <c r="A21" s="7" t="s">
        <v>2</v>
      </c>
      <c r="B21">
        <f>mean*NORMSDIST(B19-sigma)</f>
        <v>2.9100847113628094</v>
      </c>
      <c r="C21" s="1"/>
    </row>
    <row r="22" spans="1:3" ht="12.75">
      <c r="A22" s="7"/>
      <c r="C22" s="1"/>
    </row>
    <row r="23" spans="1:5" ht="12.75">
      <c r="A23" s="7" t="s">
        <v>8</v>
      </c>
      <c r="B23">
        <f>(B20*alpha)</f>
        <v>0.02566060069603802</v>
      </c>
      <c r="C23" s="1"/>
      <c r="E23" s="7"/>
    </row>
    <row r="24" spans="1:5" ht="12.75">
      <c r="A24" s="7" t="s">
        <v>9</v>
      </c>
      <c r="B24">
        <f>(mean-B21-estimate*(1-B20))</f>
        <v>0.025660617673427533</v>
      </c>
      <c r="C24" s="1"/>
      <c r="E24" s="7"/>
    </row>
    <row r="25" spans="1:5" ht="12.75">
      <c r="A25" s="20" t="s">
        <v>10</v>
      </c>
      <c r="B25" s="21">
        <f>B23/B24</f>
        <v>0.9999993383873402</v>
      </c>
      <c r="C25" s="1"/>
      <c r="E25" s="7"/>
    </row>
    <row r="26" spans="3:5" ht="12.75">
      <c r="C26" s="1"/>
      <c r="E26" s="7"/>
    </row>
    <row r="27" spans="1:5" ht="12.75">
      <c r="A27" s="12" t="s">
        <v>12</v>
      </c>
      <c r="B27" s="13">
        <f>estimate/mean-1</f>
        <v>0.11454795225804926</v>
      </c>
      <c r="C27" s="1"/>
      <c r="E27" s="7"/>
    </row>
    <row r="28" spans="1:5" ht="12.75">
      <c r="A28" s="12" t="s">
        <v>11</v>
      </c>
      <c r="B28" s="28">
        <f>NORMSDIST((LN(estimate)-mu)/sigma)</f>
        <v>0.8722450232336935</v>
      </c>
      <c r="C28" s="1"/>
      <c r="E28" s="7"/>
    </row>
    <row r="30" spans="2:6" ht="12.75">
      <c r="B30" s="37" t="s">
        <v>24</v>
      </c>
      <c r="C30" s="37"/>
      <c r="D30" s="37"/>
      <c r="E30" s="37"/>
      <c r="F30" s="37"/>
    </row>
    <row r="31" spans="1:6" ht="12.75">
      <c r="A31" s="7" t="s">
        <v>3</v>
      </c>
      <c r="B31" s="29">
        <v>0.1</v>
      </c>
      <c r="C31" s="30">
        <v>0.05</v>
      </c>
      <c r="D31" s="31">
        <v>0.04</v>
      </c>
      <c r="E31" s="31">
        <v>0.03</v>
      </c>
      <c r="F31" s="31">
        <v>0.02</v>
      </c>
    </row>
    <row r="32" spans="1:11" ht="12.75">
      <c r="A32" s="7" t="s">
        <v>12</v>
      </c>
      <c r="B32" s="32">
        <v>0.05470256399679885</v>
      </c>
      <c r="C32" s="32">
        <v>0.08867502078037748</v>
      </c>
      <c r="D32" s="33">
        <v>0.09995750200568043</v>
      </c>
      <c r="E32" s="33">
        <v>0.11454795225804926</v>
      </c>
      <c r="F32" s="32">
        <v>0.13501213562044856</v>
      </c>
      <c r="K32" s="2"/>
    </row>
    <row r="33" spans="1:11" ht="12.75">
      <c r="A33" s="7" t="s">
        <v>11</v>
      </c>
      <c r="B33" s="32">
        <v>0.7203196646731442</v>
      </c>
      <c r="C33" s="32">
        <v>0.816367287887629</v>
      </c>
      <c r="D33" s="33">
        <v>0.8425433804438424</v>
      </c>
      <c r="E33" s="33">
        <v>0.8722450232336935</v>
      </c>
      <c r="F33" s="32">
        <v>0.9064932518680708</v>
      </c>
      <c r="K33" s="2"/>
    </row>
    <row r="34" spans="2:11" ht="12.75">
      <c r="B34" s="1"/>
      <c r="C34" s="4"/>
      <c r="K34" s="2"/>
    </row>
    <row r="35" spans="2:11" ht="12.75">
      <c r="B35" s="1"/>
      <c r="C35" s="4"/>
      <c r="K35" s="2"/>
    </row>
    <row r="36" spans="2:11" ht="12.75">
      <c r="B36" s="1"/>
      <c r="C36" s="4"/>
      <c r="K36" s="2"/>
    </row>
    <row r="38" spans="2:11" ht="12.75">
      <c r="B38" s="1"/>
      <c r="C38" s="5"/>
      <c r="G38" s="3"/>
      <c r="K38" s="2"/>
    </row>
    <row r="39" spans="2:11" ht="12.75">
      <c r="B39" s="1"/>
      <c r="C39" s="1"/>
      <c r="G39" s="3"/>
      <c r="K39" s="2"/>
    </row>
    <row r="40" spans="2:11" ht="12.75">
      <c r="B40" s="1"/>
      <c r="C40" s="1"/>
      <c r="G40" s="3"/>
      <c r="K40" s="2"/>
    </row>
    <row r="41" spans="2:11" ht="12.75">
      <c r="B41" s="1"/>
      <c r="C41" s="1"/>
      <c r="G41" s="3"/>
      <c r="K41" s="2"/>
    </row>
    <row r="42" spans="2:11" ht="12.75">
      <c r="B42" s="1"/>
      <c r="C42" s="1"/>
      <c r="G42" s="3"/>
      <c r="K42" s="2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</sheetData>
  <mergeCells count="3">
    <mergeCell ref="H6:I6"/>
    <mergeCell ref="A5:H5"/>
    <mergeCell ref="B30:F30"/>
  </mergeCells>
  <printOptions/>
  <pageMargins left="0.75" right="0.75" top="1" bottom="1" header="0.5" footer="0.5"/>
  <pageSetup horizontalDpi="300" verticalDpi="300" orientation="landscape" r:id="rId4"/>
  <headerFooter alignWithMargins="0">
    <oddHeader>&amp;C&amp;A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Instrat</dc:creator>
  <cp:keywords/>
  <dc:description/>
  <cp:lastModifiedBy>Web Site Assistant</cp:lastModifiedBy>
  <cp:lastPrinted>2001-11-30T21:32:03Z</cp:lastPrinted>
  <dcterms:created xsi:type="dcterms:W3CDTF">1996-12-03T22:17:38Z</dcterms:created>
  <dcterms:modified xsi:type="dcterms:W3CDTF">2002-10-01T13:26:50Z</dcterms:modified>
  <cp:category/>
  <cp:version/>
  <cp:contentType/>
  <cp:contentStatus/>
</cp:coreProperties>
</file>