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2120" windowHeight="8430" firstSheet="10" activeTab="13"/>
  </bookViews>
  <sheets>
    <sheet name="Input" sheetId="1" r:id="rId1"/>
    <sheet name="triangle data" sheetId="2" r:id="rId2"/>
    <sheet name="incd dev" sheetId="3" r:id="rId3"/>
    <sheet name="paid dev" sheetId="4" r:id="rId4"/>
    <sheet name="ultimate" sheetId="5" r:id="rId5"/>
    <sheet name="claim data" sheetId="6" r:id="rId6"/>
    <sheet name="claim dev" sheetId="7" r:id="rId7"/>
    <sheet name="claim ult" sheetId="8" r:id="rId8"/>
    <sheet name="closing rate" sheetId="9" r:id="rId9"/>
    <sheet name="pd to incd" sheetId="10" r:id="rId10"/>
    <sheet name="avg claim size" sheetId="11" r:id="rId11"/>
    <sheet name="avg case rx" sheetId="12" r:id="rId12"/>
    <sheet name="avg case rx trend" sheetId="13" r:id="rId13"/>
    <sheet name="adj incd losses" sheetId="14" r:id="rId14"/>
    <sheet name="adj dev" sheetId="15" r:id="rId15"/>
    <sheet name="adj ult" sheetId="16" r:id="rId16"/>
    <sheet name="Paid BF" sheetId="17" r:id="rId17"/>
    <sheet name="Incd BF" sheetId="18" r:id="rId18"/>
    <sheet name="final ult" sheetId="19" r:id="rId19"/>
    <sheet name="Sheet2" sheetId="20" r:id="rId20"/>
    <sheet name="Sheet3" sheetId="21" r:id="rId21"/>
  </sheets>
  <definedNames>
    <definedName name="curreval">'Input'!$B$3</definedName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<sst xmlns="http://schemas.openxmlformats.org/spreadsheetml/2006/main" count="414" uniqueCount="180">
  <si>
    <t>Workers Compensation - Loss Data ($000)</t>
  </si>
  <si>
    <t>Accident</t>
  </si>
  <si>
    <t>Year</t>
  </si>
  <si>
    <t>Evaluation Age in Months</t>
  </si>
  <si>
    <t>Incurred Losses</t>
  </si>
  <si>
    <t>Paid Losses</t>
  </si>
  <si>
    <t>Workers Compensation - Loss Development Method</t>
  </si>
  <si>
    <t>Insurance Department Analysis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</si>
  <si>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</si>
  <si>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</si>
  <si>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</si>
  <si>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</si>
  <si>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</si>
  <si>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</si>
  <si>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</si>
  <si>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</si>
  <si>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</si>
  <si>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120+</t>
  </si>
  <si>
    <t>3 Yr Avg</t>
  </si>
  <si>
    <t>3 Yr Wtd</t>
  </si>
  <si>
    <t>Average</t>
  </si>
  <si>
    <t>Wtd Avg</t>
  </si>
  <si>
    <t>Select</t>
  </si>
  <si>
    <t>Cumulative</t>
  </si>
  <si>
    <t>Workers Compensation - Ultimate Losses</t>
  </si>
  <si>
    <t>Results of Insurance Department Analysis</t>
  </si>
  <si>
    <t>Earned</t>
  </si>
  <si>
    <t>Premium</t>
  </si>
  <si>
    <t>Paid</t>
  </si>
  <si>
    <t>Losses</t>
  </si>
  <si>
    <t>Incurred</t>
  </si>
  <si>
    <t>Cumulative LDF's</t>
  </si>
  <si>
    <t>LDM</t>
  </si>
  <si>
    <t>Est. Ultimate Losses</t>
  </si>
  <si>
    <t>Ultimate Loss Ratio</t>
  </si>
  <si>
    <t>(1)</t>
  </si>
  <si>
    <t>(2)</t>
  </si>
  <si>
    <t>(8)=(4)x(6)</t>
  </si>
  <si>
    <t>(7)=(3)x(5)</t>
  </si>
  <si>
    <t>(9)=(7)/(2)</t>
  </si>
  <si>
    <t>(10)=(8)/(2)</t>
  </si>
  <si>
    <t>Total</t>
  </si>
  <si>
    <t>(11)</t>
  </si>
  <si>
    <t>(12)</t>
  </si>
  <si>
    <t>(13)</t>
  </si>
  <si>
    <t>(14)</t>
  </si>
  <si>
    <t>Insurance Department Selected Ultimate Losses (average of (7)&amp;(8))</t>
  </si>
  <si>
    <t>Workers Compensation - Claim Count Data</t>
  </si>
  <si>
    <t>Reported Claim Counts</t>
  </si>
  <si>
    <t>Closed Claim Counts</t>
  </si>
  <si>
    <t>Workers Compensation - Reported Claim Counts</t>
  </si>
  <si>
    <t>Your Analysis</t>
  </si>
  <si>
    <t>Workers Compensation - Ultimate Claims</t>
  </si>
  <si>
    <t>Reported</t>
  </si>
  <si>
    <t>Claims</t>
  </si>
  <si>
    <t>Dev. Factor</t>
  </si>
  <si>
    <t>Developed</t>
  </si>
  <si>
    <t>to Ultimate</t>
  </si>
  <si>
    <t>(4)=(2)x(3)</t>
  </si>
  <si>
    <t>Exposures</t>
  </si>
  <si>
    <t>($100 Payroll)</t>
  </si>
  <si>
    <t>(5)</t>
  </si>
  <si>
    <t>Est. Ult.</t>
  </si>
  <si>
    <t>Claim</t>
  </si>
  <si>
    <t>Frequency</t>
  </si>
  <si>
    <t>(6)=(4)/(5)</t>
  </si>
  <si>
    <t>Workers Compensation - Diagnostics</t>
  </si>
  <si>
    <t>Claim Closing Pattern</t>
  </si>
  <si>
    <t>Paid Loss to Incurred Loss Ratio</t>
  </si>
  <si>
    <t>Average Claim Size</t>
  </si>
  <si>
    <t>Average Case Reserve (Case Reserves / Open Claims)</t>
  </si>
  <si>
    <t>Average Case Reserve = (Incurred Loss - Paid Loss) / (Reported Claims - Closed Claims)</t>
  </si>
  <si>
    <t>Selected</t>
  </si>
  <si>
    <t>Workers Compensation - Your Analysis</t>
  </si>
  <si>
    <t>Berquist/Sherman Adjustment for Case Reserve Strengthening</t>
  </si>
  <si>
    <t>Example: 1,839 = 1,873 x (7,324 - 6,342) / 1,000</t>
  </si>
  <si>
    <t>Example:  6,711 = 4,872 + 1,839</t>
  </si>
  <si>
    <t>Adjusted Incurred Loss Development</t>
  </si>
  <si>
    <t>Results of Your Analysis</t>
  </si>
  <si>
    <t>The totals of columns (7) and (8) are much closer now</t>
  </si>
  <si>
    <t>as an alternative projection method.</t>
  </si>
  <si>
    <t>You decide to try the Bornhuetter-Ferguson Technique on all accident years</t>
  </si>
  <si>
    <t>Initial</t>
  </si>
  <si>
    <t>Expected</t>
  </si>
  <si>
    <t>Loss Ratio</t>
  </si>
  <si>
    <t>(3)</t>
  </si>
  <si>
    <t>LDF</t>
  </si>
  <si>
    <t>%</t>
  </si>
  <si>
    <t>Unpaid</t>
  </si>
  <si>
    <t>(6)=1-1/(5)</t>
  </si>
  <si>
    <t>$</t>
  </si>
  <si>
    <t>(7)=(4)x(6)</t>
  </si>
  <si>
    <t>Actual</t>
  </si>
  <si>
    <t>Estimated</t>
  </si>
  <si>
    <t>Ultimate</t>
  </si>
  <si>
    <t>(9)=(7)+(8)</t>
  </si>
  <si>
    <t>Ratio</t>
  </si>
  <si>
    <t>(10)=(9)/(2)</t>
  </si>
  <si>
    <t>Unreported</t>
  </si>
  <si>
    <t>Insurance Department Indicated Redundancy/(Deficiency) ((13) - (12))</t>
  </si>
  <si>
    <t>(Dollars in Thousands)</t>
  </si>
  <si>
    <t>Loss Dev.</t>
  </si>
  <si>
    <t>Method</t>
  </si>
  <si>
    <t>Berquist-</t>
  </si>
  <si>
    <t>Sherman</t>
  </si>
  <si>
    <t>Bornhuetter-</t>
  </si>
  <si>
    <t>Ferguson</t>
  </si>
  <si>
    <t>Your Selected Ultimate Loss Amount</t>
  </si>
  <si>
    <t>(10)</t>
  </si>
  <si>
    <t>Results of Your Analysis - Paid Bornhuetter-Ferguson</t>
  </si>
  <si>
    <t>Results of Your Analysis - Incurred Bornhuetter-Ferguson</t>
  </si>
  <si>
    <t>(3) slide 6</t>
  </si>
  <si>
    <t>(4) slide 6</t>
  </si>
  <si>
    <t>(5) slide 7</t>
  </si>
  <si>
    <t>(6) slide 8</t>
  </si>
  <si>
    <t>(2) slide 14</t>
  </si>
  <si>
    <t>(3) slide 15</t>
  </si>
  <si>
    <t>Closed Claims (slide 14) / Ultimate Claims (slide 16)</t>
  </si>
  <si>
    <t>Paid Loss (slide 6) / Incurred Loss (slide 6)</t>
  </si>
  <si>
    <t>Average Incurred Claim Size [Incurred Loss (slide 6) / Reported Claims (slide 14) * 1000]</t>
  </si>
  <si>
    <t>Average Paid Claim Size [Paid Loss (slide 6) / Closed Claims (slide 14) * 1000]</t>
  </si>
  <si>
    <t>Average Case Reserve Trend (slide 20 year over year)</t>
  </si>
  <si>
    <t>Adjusted Case Reserves [Adjusted Average Case Reserve (slide 21) * Open Claims (slide 14)]   (000's)</t>
  </si>
  <si>
    <t>Adjusted Incurred Losses [Actual Paid Losses (slide 6) + Adjusted Case Reserves]   (000's)</t>
  </si>
  <si>
    <t>(6) slide 23</t>
  </si>
  <si>
    <t>(8) slide 6</t>
  </si>
  <si>
    <t>(5) slide 23</t>
  </si>
  <si>
    <t>(5) slide 24</t>
  </si>
  <si>
    <t>(6) slide 24</t>
  </si>
  <si>
    <t>(7) slide 25</t>
  </si>
  <si>
    <t>(8) slide 26</t>
  </si>
  <si>
    <t>(9)=average</t>
  </si>
  <si>
    <t>Paid Loss Development</t>
  </si>
  <si>
    <t>Evaluation Interval in Months</t>
  </si>
  <si>
    <t>Incurred Loss Development</t>
  </si>
  <si>
    <t>Reported Claim Count Development</t>
  </si>
  <si>
    <t>Adjusted Incurred Loss Development (slide 22)</t>
  </si>
  <si>
    <t>Adjusted Average Case Reserve (2000 Actual Average Case Reserve (slide 20) Detrended by 15%)</t>
  </si>
  <si>
    <t>Your Indicated Redundancy/(Deficiency) ((12) - (11))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</si>
  <si>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</si>
  <si>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</si>
  <si>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</si>
  <si>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</si>
  <si>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</si>
  <si>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</si>
  <si>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</si>
  <si>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</si>
  <si>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</si>
  <si>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</si>
  <si>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</si>
  <si>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Slide 6</t>
  </si>
  <si>
    <t>Slide 8</t>
  </si>
  <si>
    <t>Slide 7</t>
  </si>
  <si>
    <t>Slide 9</t>
  </si>
  <si>
    <t>Slide 14</t>
  </si>
  <si>
    <t>Slide 15</t>
  </si>
  <si>
    <t>Slide 16</t>
  </si>
  <si>
    <t>Slide 17</t>
  </si>
  <si>
    <t>Slide 18</t>
  </si>
  <si>
    <t>Slide 19</t>
  </si>
  <si>
    <t>Slide 20</t>
  </si>
  <si>
    <t xml:space="preserve">Change over </t>
  </si>
  <si>
    <t>prior AY</t>
  </si>
  <si>
    <t>Slide 21</t>
  </si>
  <si>
    <t>Slide 22</t>
  </si>
  <si>
    <t>Slide 23</t>
  </si>
  <si>
    <t>Slide 24</t>
  </si>
  <si>
    <t>Slide 25</t>
  </si>
  <si>
    <t>Slide 26</t>
  </si>
  <si>
    <t>Slide 27</t>
  </si>
  <si>
    <t>Indicated Loss Reserve Need ((10) - (3))</t>
  </si>
  <si>
    <t xml:space="preserve">Company Booked Reserves </t>
  </si>
  <si>
    <t>Slide</t>
  </si>
  <si>
    <t>current year and location</t>
  </si>
  <si>
    <t>Automatic edits to IntermediateIVWC.xls [Input] will flow through to sheets and links to InterIVWC[1].ppt</t>
  </si>
  <si>
    <t>Manual Edits required in PP presentation InterIVWC[1].ppt</t>
  </si>
  <si>
    <t>(slide 6)</t>
  </si>
  <si>
    <t>(slide 14)</t>
  </si>
  <si>
    <t>1873 =</t>
  </si>
  <si>
    <r>
      <t xml:space="preserve">    2,477 x (1.15)</t>
    </r>
    <r>
      <rPr>
        <vertAlign val="superscript"/>
        <sz val="10"/>
        <color indexed="52"/>
        <rFont val="Arial"/>
        <family val="2"/>
      </rPr>
      <t>-2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</si>
</sst>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</numFmts>
  <fonts count="9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sz val="10"/>
      <color indexed="52"/>
      <name val="Arial"/>
      <family val="2"/>
    </font>
    <font>
      <vertAlign val="superscript"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 style="dashed">
        <color indexed="1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 style="dashed">
        <color indexed="13"/>
      </right>
      <top>
        <color indexed="63"/>
      </top>
      <bottom style="dashed">
        <color indexed="13"/>
      </bottom>
    </border>
    <border>
      <left style="dashed">
        <color indexed="1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 style="dashed">
        <color indexed="13"/>
      </right>
      <top>
        <color indexed="63"/>
      </top>
      <bottom style="dashed">
        <color indexed="13"/>
      </bottom>
    </border>
    <border>
      <left>
        <color indexed="63"/>
      </left>
      <right style="medium">
        <color indexed="52"/>
      </right>
      <top style="dashed">
        <color indexed="13"/>
      </top>
      <bottom style="medium">
        <color indexed="52"/>
      </bottom>
    </border>
    <border>
      <left style="dashed">
        <color indexed="13"/>
      </left>
      <right style="dashed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>
        <color indexed="63"/>
      </left>
      <right style="dashed">
        <color indexed="13"/>
      </right>
      <top>
        <color indexed="63"/>
      </top>
      <bottom>
        <color indexed="63"/>
      </bottom>
    </border>
    <border>
      <left style="dashed">
        <color indexed="13"/>
      </left>
      <right>
        <color indexed="63"/>
      </right>
      <top>
        <color indexed="63"/>
      </top>
      <bottom>
        <color indexed="63"/>
      </bottom>
    </border>
    <border>
      <left style="dashed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13"/>
      </top>
      <bottom style="medium">
        <color indexed="52"/>
      </bottom>
    </border>
    <border>
      <left style="medium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" fontId="4" fillId="2" borderId="9" xfId="0" applyNumberFormat="1" applyFont="1" applyFill="1" applyBorder="1" applyAlignment="1" quotePrefix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1" xfId="0" applyFont="1" applyFill="1" applyBorder="1" applyAlignment="1" quotePrefix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2" xfId="0" applyFont="1" applyFill="1" applyBorder="1" applyAlignment="1" quotePrefix="1">
      <alignment horizontal="center"/>
    </xf>
    <xf numFmtId="0" fontId="4" fillId="2" borderId="8" xfId="0" applyFont="1" applyFill="1" applyBorder="1" applyAlignment="1" quotePrefix="1">
      <alignment horizontal="center"/>
    </xf>
    <xf numFmtId="3" fontId="4" fillId="2" borderId="4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4" fillId="2" borderId="8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168" fontId="4" fillId="2" borderId="15" xfId="0" applyNumberFormat="1" applyFont="1" applyFill="1" applyBorder="1" applyAlignment="1">
      <alignment horizontal="center"/>
    </xf>
    <xf numFmtId="0" fontId="4" fillId="2" borderId="0" xfId="0" applyFont="1" applyFill="1" applyAlignment="1" quotePrefix="1">
      <alignment horizontal="center"/>
    </xf>
    <xf numFmtId="3" fontId="4" fillId="2" borderId="0" xfId="0" applyNumberFormat="1" applyFont="1" applyFill="1" applyAlignment="1">
      <alignment horizontal="center"/>
    </xf>
    <xf numFmtId="168" fontId="4" fillId="2" borderId="0" xfId="0" applyNumberFormat="1" applyFont="1" applyFill="1" applyAlignment="1">
      <alignment/>
    </xf>
    <xf numFmtId="169" fontId="4" fillId="2" borderId="4" xfId="0" applyNumberFormat="1" applyFont="1" applyFill="1" applyBorder="1" applyAlignment="1">
      <alignment horizontal="center"/>
    </xf>
    <xf numFmtId="169" fontId="4" fillId="2" borderId="12" xfId="0" applyNumberFormat="1" applyFont="1" applyFill="1" applyBorder="1" applyAlignment="1">
      <alignment horizontal="center"/>
    </xf>
    <xf numFmtId="169" fontId="4" fillId="2" borderId="8" xfId="0" applyNumberFormat="1" applyFont="1" applyFill="1" applyBorder="1" applyAlignment="1">
      <alignment horizontal="center"/>
    </xf>
    <xf numFmtId="168" fontId="4" fillId="2" borderId="5" xfId="19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/>
    </xf>
    <xf numFmtId="168" fontId="4" fillId="2" borderId="14" xfId="0" applyNumberFormat="1" applyFont="1" applyFill="1" applyBorder="1" applyAlignment="1">
      <alignment horizontal="center"/>
    </xf>
    <xf numFmtId="168" fontId="4" fillId="2" borderId="9" xfId="0" applyNumberFormat="1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8" fontId="4" fillId="2" borderId="0" xfId="19" applyNumberFormat="1" applyFont="1" applyFill="1" applyBorder="1" applyAlignment="1">
      <alignment horizontal="center"/>
    </xf>
    <xf numFmtId="168" fontId="4" fillId="2" borderId="26" xfId="0" applyNumberFormat="1" applyFont="1" applyFill="1" applyBorder="1" applyAlignment="1">
      <alignment horizontal="center"/>
    </xf>
    <xf numFmtId="168" fontId="4" fillId="2" borderId="2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8" fontId="4" fillId="2" borderId="28" xfId="0" applyNumberFormat="1" applyFont="1" applyFill="1" applyBorder="1" applyAlignment="1">
      <alignment horizontal="center"/>
    </xf>
    <xf numFmtId="168" fontId="4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8" fontId="4" fillId="2" borderId="31" xfId="0" applyNumberFormat="1" applyFont="1" applyFill="1" applyBorder="1" applyAlignment="1">
      <alignment horizontal="center"/>
    </xf>
    <xf numFmtId="168" fontId="4" fillId="2" borderId="23" xfId="0" applyNumberFormat="1" applyFont="1" applyFill="1" applyBorder="1" applyAlignment="1">
      <alignment horizontal="center"/>
    </xf>
    <xf numFmtId="168" fontId="4" fillId="2" borderId="24" xfId="0" applyNumberFormat="1" applyFont="1" applyFill="1" applyBorder="1" applyAlignment="1">
      <alignment horizontal="center"/>
    </xf>
    <xf numFmtId="168" fontId="4" fillId="2" borderId="25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/>
    </xf>
    <xf numFmtId="0" fontId="4" fillId="2" borderId="34" xfId="0" applyFont="1" applyFill="1" applyBorder="1" applyAlignment="1">
      <alignment horizontal="centerContinuous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Continuous"/>
    </xf>
    <xf numFmtId="0" fontId="4" fillId="2" borderId="37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Continuous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3" fontId="4" fillId="2" borderId="44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40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9" fontId="4" fillId="2" borderId="36" xfId="19" applyFont="1" applyFill="1" applyBorder="1" applyAlignment="1">
      <alignment horizontal="center"/>
    </xf>
    <xf numFmtId="9" fontId="4" fillId="2" borderId="37" xfId="19" applyFont="1" applyFill="1" applyBorder="1" applyAlignment="1">
      <alignment horizontal="center"/>
    </xf>
    <xf numFmtId="9" fontId="4" fillId="2" borderId="44" xfId="19" applyFont="1" applyFill="1" applyBorder="1" applyAlignment="1">
      <alignment horizontal="center"/>
    </xf>
    <xf numFmtId="9" fontId="4" fillId="2" borderId="0" xfId="19" applyFont="1" applyFill="1" applyBorder="1" applyAlignment="1">
      <alignment horizontal="center"/>
    </xf>
    <xf numFmtId="9" fontId="4" fillId="2" borderId="40" xfId="19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9" fontId="4" fillId="2" borderId="32" xfId="19" applyFont="1" applyFill="1" applyBorder="1" applyAlignment="1">
      <alignment horizontal="center"/>
    </xf>
    <xf numFmtId="9" fontId="4" fillId="2" borderId="33" xfId="19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left"/>
    </xf>
    <xf numFmtId="3" fontId="4" fillId="2" borderId="41" xfId="0" applyNumberFormat="1" applyFont="1" applyFill="1" applyBorder="1" applyAlignment="1" quotePrefix="1">
      <alignment horizontal="left"/>
    </xf>
    <xf numFmtId="16" fontId="4" fillId="2" borderId="40" xfId="0" applyNumberFormat="1" applyFont="1" applyFill="1" applyBorder="1" applyAlignment="1" quotePrefix="1">
      <alignment horizontal="center"/>
    </xf>
    <xf numFmtId="0" fontId="4" fillId="2" borderId="41" xfId="0" applyFont="1" applyFill="1" applyBorder="1" applyAlignment="1" quotePrefix="1">
      <alignment horizontal="center"/>
    </xf>
    <xf numFmtId="0" fontId="4" fillId="2" borderId="42" xfId="0" applyFont="1" applyFill="1" applyBorder="1" applyAlignment="1" quotePrefix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Continuous"/>
    </xf>
    <xf numFmtId="168" fontId="4" fillId="2" borderId="4" xfId="19" applyNumberFormat="1" applyFont="1" applyFill="1" applyBorder="1" applyAlignment="1">
      <alignment horizontal="center"/>
    </xf>
    <xf numFmtId="168" fontId="4" fillId="2" borderId="12" xfId="19" applyNumberFormat="1" applyFont="1" applyFill="1" applyBorder="1" applyAlignment="1">
      <alignment horizontal="center"/>
    </xf>
    <xf numFmtId="168" fontId="4" fillId="2" borderId="8" xfId="19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7" fillId="2" borderId="41" xfId="0" applyNumberFormat="1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28.28125" style="0" bestFit="1" customWidth="1"/>
    <col min="3" max="3" width="30.421875" style="0" bestFit="1" customWidth="1"/>
  </cols>
  <sheetData>
    <row r="1" ht="51">
      <c r="A1" s="2" t="s">
        <v>174</v>
      </c>
    </row>
    <row r="2" spans="1:3" ht="12.75">
      <c r="A2" s="3" t="s">
        <v>139</v>
      </c>
      <c r="B2" s="4" t="s">
        <v>140</v>
      </c>
      <c r="C2" s="4" t="s">
        <v>141</v>
      </c>
    </row>
    <row r="3" spans="1:3" ht="12.75">
      <c r="A3" s="1" t="s">
        <v>142</v>
      </c>
      <c r="B3" s="6">
        <v>37986</v>
      </c>
      <c r="C3" s="1" t="s">
        <v>143</v>
      </c>
    </row>
    <row r="4" spans="1:3" ht="12.75">
      <c r="A4" s="1" t="s">
        <v>144</v>
      </c>
      <c r="B4" s="7">
        <v>2003</v>
      </c>
      <c r="C4" s="1" t="s">
        <v>145</v>
      </c>
    </row>
    <row r="5" ht="12.75">
      <c r="B5" s="5"/>
    </row>
    <row r="6" ht="12.75">
      <c r="B6" s="5"/>
    </row>
    <row r="8" spans="1:3" ht="25.5">
      <c r="A8" s="2" t="s">
        <v>175</v>
      </c>
      <c r="B8" t="s">
        <v>146</v>
      </c>
      <c r="C8" t="s">
        <v>147</v>
      </c>
    </row>
    <row r="9" spans="2:3" ht="12.75">
      <c r="B9" t="s">
        <v>148</v>
      </c>
      <c r="C9" t="s">
        <v>173</v>
      </c>
    </row>
    <row r="10" spans="2:4" ht="12.75">
      <c r="B10" s="8" t="s">
        <v>172</v>
      </c>
      <c r="C10" s="1">
        <v>1</v>
      </c>
      <c r="D10" t="s">
        <v>149</v>
      </c>
    </row>
    <row r="11" spans="3:6" ht="12.75">
      <c r="C11" s="1">
        <v>3</v>
      </c>
      <c r="D11">
        <f>curryear+1</f>
        <v>2004</v>
      </c>
      <c r="E11">
        <f>curryear</f>
        <v>2003</v>
      </c>
      <c r="F11">
        <f>curryear</f>
        <v>2003</v>
      </c>
    </row>
    <row r="12" spans="3:4" ht="12.75">
      <c r="C12" s="1">
        <v>12</v>
      </c>
      <c r="D12">
        <f>curryear-2</f>
        <v>2001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94" t="s">
        <v>1</v>
      </c>
      <c r="B4" s="95" t="s">
        <v>3</v>
      </c>
      <c r="C4" s="96"/>
      <c r="D4" s="96"/>
      <c r="E4" s="96"/>
      <c r="F4" s="96"/>
      <c r="G4" s="96"/>
      <c r="H4" s="96"/>
      <c r="I4" s="96"/>
      <c r="J4" s="96"/>
      <c r="K4" s="97"/>
      <c r="L4" s="19"/>
    </row>
    <row r="5" spans="1:12" ht="12.75">
      <c r="A5" s="98" t="s">
        <v>2</v>
      </c>
      <c r="B5" s="99">
        <v>12</v>
      </c>
      <c r="C5" s="100">
        <f aca="true" t="shared" si="0" ref="C5:K5">B5+12</f>
        <v>24</v>
      </c>
      <c r="D5" s="100">
        <f t="shared" si="0"/>
        <v>36</v>
      </c>
      <c r="E5" s="100">
        <f t="shared" si="0"/>
        <v>48</v>
      </c>
      <c r="F5" s="100">
        <f t="shared" si="0"/>
        <v>60</v>
      </c>
      <c r="G5" s="100">
        <f t="shared" si="0"/>
        <v>72</v>
      </c>
      <c r="H5" s="100">
        <f t="shared" si="0"/>
        <v>84</v>
      </c>
      <c r="I5" s="100">
        <f t="shared" si="0"/>
        <v>96</v>
      </c>
      <c r="J5" s="100">
        <f t="shared" si="0"/>
        <v>108</v>
      </c>
      <c r="K5" s="101">
        <f t="shared" si="0"/>
        <v>120</v>
      </c>
      <c r="L5" s="19"/>
    </row>
    <row r="6" spans="1:12" ht="13.5" thickBot="1">
      <c r="A6" s="94">
        <f aca="true" t="shared" si="1" ref="A6:A13">A7-1</f>
        <v>1994</v>
      </c>
      <c r="B6" s="102">
        <f>'triangle data'!B6/'triangle data'!B20</f>
        <v>0.4746317512274959</v>
      </c>
      <c r="C6" s="65">
        <f>'triangle data'!C6/'triangle data'!C20</f>
        <v>0.7704385489983757</v>
      </c>
      <c r="D6" s="65">
        <f>'triangle data'!D6/'triangle data'!D20</f>
        <v>0.8346094946401225</v>
      </c>
      <c r="E6" s="65">
        <f>'triangle data'!E6/'triangle data'!E20</f>
        <v>0.8719723183391004</v>
      </c>
      <c r="F6" s="65">
        <f>'triangle data'!F6/'triangle data'!F20</f>
        <v>0.8796700630761766</v>
      </c>
      <c r="G6" s="65">
        <f>'triangle data'!G6/'triangle data'!G20</f>
        <v>0.9000480538202787</v>
      </c>
      <c r="H6" s="65">
        <f>'triangle data'!H6/'triangle data'!H20</f>
        <v>0.9098712446351931</v>
      </c>
      <c r="I6" s="103">
        <f>'triangle data'!I6/'triangle data'!I20</f>
        <v>0.9171401515151515</v>
      </c>
      <c r="J6" s="65">
        <f>'triangle data'!J6/'triangle data'!J20</f>
        <v>0.9086294416243654</v>
      </c>
      <c r="K6" s="104">
        <f>'triangle data'!K6/'triangle data'!K20</f>
        <v>0.9158233670653174</v>
      </c>
      <c r="L6" s="19"/>
    </row>
    <row r="7" spans="1:12" ht="13.5" thickBot="1">
      <c r="A7" s="105">
        <f t="shared" si="1"/>
        <v>1995</v>
      </c>
      <c r="B7" s="65">
        <f>'triangle data'!B7/'triangle data'!B21</f>
        <v>0.581377151799687</v>
      </c>
      <c r="C7" s="65">
        <f>'triangle data'!C7/'triangle data'!C21</f>
        <v>0.7781954887218046</v>
      </c>
      <c r="D7" s="65">
        <f>'triangle data'!D7/'triangle data'!D21</f>
        <v>0.8426866990720283</v>
      </c>
      <c r="E7" s="65">
        <f>'triangle data'!E7/'triangle data'!E21</f>
        <v>0.8773058773058773</v>
      </c>
      <c r="F7" s="65">
        <f>'triangle data'!F7/'triangle data'!F21</f>
        <v>0.8830950378469302</v>
      </c>
      <c r="G7" s="65">
        <f>'triangle data'!G7/'triangle data'!G21</f>
        <v>0.9034540158135663</v>
      </c>
      <c r="H7" s="106">
        <f>'triangle data'!H7/'triangle data'!H21</f>
        <v>0.913743293437887</v>
      </c>
      <c r="I7" s="65">
        <f>'triangle data'!I7/'triangle data'!I21</f>
        <v>0.8994793752503003</v>
      </c>
      <c r="J7" s="65">
        <f>'triangle data'!J7/'triangle data'!J21</f>
        <v>0.9101437699680511</v>
      </c>
      <c r="K7" s="107"/>
      <c r="L7" s="19"/>
    </row>
    <row r="8" spans="1:12" ht="13.5" thickBot="1">
      <c r="A8" s="105">
        <f t="shared" si="1"/>
        <v>1996</v>
      </c>
      <c r="B8" s="65">
        <f>'triangle data'!B8/'triangle data'!B22</f>
        <v>0.574910820451843</v>
      </c>
      <c r="C8" s="65">
        <f>'triangle data'!C8/'triangle data'!C22</f>
        <v>0.7703949796973053</v>
      </c>
      <c r="D8" s="65">
        <f>'triangle data'!D8/'triangle data'!D22</f>
        <v>0.8329281000347343</v>
      </c>
      <c r="E8" s="65">
        <f>'triangle data'!E8/'triangle data'!E22</f>
        <v>0.8814589665653495</v>
      </c>
      <c r="F8" s="65">
        <f>'triangle data'!F8/'triangle data'!F22</f>
        <v>0.886829913964262</v>
      </c>
      <c r="G8" s="106">
        <f>'triangle data'!G8/'triangle data'!G22</f>
        <v>0.9024230517354289</v>
      </c>
      <c r="H8" s="65">
        <f>'triangle data'!H8/'triangle data'!H22</f>
        <v>0.8917036098796707</v>
      </c>
      <c r="I8" s="65">
        <f>'triangle data'!I8/'triangle data'!I22</f>
        <v>0.8988976377952755</v>
      </c>
      <c r="J8" s="65"/>
      <c r="K8" s="107"/>
      <c r="L8" s="19"/>
    </row>
    <row r="9" spans="1:12" ht="13.5" thickBot="1">
      <c r="A9" s="105">
        <f t="shared" si="1"/>
        <v>1997</v>
      </c>
      <c r="B9" s="65">
        <f>'triangle data'!B9/'triangle data'!B23</f>
        <v>0.5065521915951198</v>
      </c>
      <c r="C9" s="65">
        <f>'triangle data'!C9/'triangle data'!C23</f>
        <v>0.746268656716418</v>
      </c>
      <c r="D9" s="65">
        <f>'triangle data'!D9/'triangle data'!D23</f>
        <v>0.8288361951485418</v>
      </c>
      <c r="E9" s="65">
        <f>'triangle data'!E9/'triangle data'!E23</f>
        <v>0.8757632067958587</v>
      </c>
      <c r="F9" s="106">
        <f>'triangle data'!F9/'triangle data'!F23</f>
        <v>0.8842050481394743</v>
      </c>
      <c r="G9" s="65">
        <f>'triangle data'!G9/'triangle data'!G23</f>
        <v>0.8767191797949487</v>
      </c>
      <c r="H9" s="65">
        <f>'triangle data'!H9/'triangle data'!H23</f>
        <v>0.889967637540453</v>
      </c>
      <c r="I9" s="65"/>
      <c r="J9" s="65"/>
      <c r="K9" s="107"/>
      <c r="L9" s="19"/>
    </row>
    <row r="10" spans="1:12" ht="13.5" thickBot="1">
      <c r="A10" s="105">
        <f t="shared" si="1"/>
        <v>1998</v>
      </c>
      <c r="B10" s="65">
        <f>'triangle data'!B10/'triangle data'!B24</f>
        <v>0.5355019237495627</v>
      </c>
      <c r="C10" s="65">
        <f>'triangle data'!C10/'triangle data'!C24</f>
        <v>0.7530751708428246</v>
      </c>
      <c r="D10" s="65">
        <f>'triangle data'!D10/'triangle data'!D24</f>
        <v>0.8378902045209903</v>
      </c>
      <c r="E10" s="106">
        <f>'triangle data'!E10/'triangle data'!E24</f>
        <v>0.8745571994165451</v>
      </c>
      <c r="F10" s="65">
        <f>'triangle data'!F10/'triangle data'!F24</f>
        <v>0.8571146245059289</v>
      </c>
      <c r="G10" s="65">
        <f>'triangle data'!G10/'triangle data'!G24</f>
        <v>0.8766476490261657</v>
      </c>
      <c r="H10" s="65"/>
      <c r="I10" s="65"/>
      <c r="J10" s="65"/>
      <c r="K10" s="107"/>
      <c r="L10" s="19"/>
    </row>
    <row r="11" spans="1:12" ht="13.5" thickBot="1">
      <c r="A11" s="105">
        <f t="shared" si="1"/>
        <v>1999</v>
      </c>
      <c r="B11" s="65">
        <f>'triangle data'!B11/'triangle data'!B25</f>
        <v>0.5556186152099887</v>
      </c>
      <c r="C11" s="65">
        <f>'triangle data'!C11/'triangle data'!C25</f>
        <v>0.751207297442318</v>
      </c>
      <c r="D11" s="106">
        <f>'triangle data'!D11/'triangle data'!D25</f>
        <v>0.8274695534506089</v>
      </c>
      <c r="E11" s="65">
        <f>'triangle data'!E11/'triangle data'!E25</f>
        <v>0.8430968967701077</v>
      </c>
      <c r="F11" s="65">
        <f>'triangle data'!F11/'triangle data'!F25</f>
        <v>0.8552099533437014</v>
      </c>
      <c r="G11" s="65"/>
      <c r="H11" s="65"/>
      <c r="I11" s="65"/>
      <c r="J11" s="65"/>
      <c r="K11" s="107"/>
      <c r="L11" s="19"/>
    </row>
    <row r="12" spans="1:12" ht="13.5" thickBot="1">
      <c r="A12" s="105">
        <f t="shared" si="1"/>
        <v>2000</v>
      </c>
      <c r="B12" s="65">
        <f>'triangle data'!B12/'triangle data'!B26</f>
        <v>0.5354442344045368</v>
      </c>
      <c r="C12" s="106">
        <f>'triangle data'!C12/'triangle data'!C26</f>
        <v>0.7498845621055872</v>
      </c>
      <c r="D12" s="65">
        <f>'triangle data'!D12/'triangle data'!D26</f>
        <v>0.7915798249270529</v>
      </c>
      <c r="E12" s="65">
        <f>'triangle data'!E12/'triangle data'!E26</f>
        <v>0.8447638603696098</v>
      </c>
      <c r="F12" s="65"/>
      <c r="G12" s="65"/>
      <c r="H12" s="65"/>
      <c r="I12" s="65"/>
      <c r="J12" s="65"/>
      <c r="K12" s="107"/>
      <c r="L12" s="19"/>
    </row>
    <row r="13" spans="1:12" ht="13.5" thickBot="1">
      <c r="A13" s="108">
        <f t="shared" si="1"/>
        <v>2001</v>
      </c>
      <c r="B13" s="109">
        <f>'triangle data'!B13/'triangle data'!B27</f>
        <v>0.5758445572974167</v>
      </c>
      <c r="C13" s="65">
        <f>'triangle data'!C13/'triangle data'!C27</f>
        <v>0.7002368191449583</v>
      </c>
      <c r="D13" s="65">
        <f>'triangle data'!D13/'triangle data'!D27</f>
        <v>0.7963342578077897</v>
      </c>
      <c r="E13" s="65"/>
      <c r="F13" s="65"/>
      <c r="G13" s="65"/>
      <c r="H13" s="65"/>
      <c r="I13" s="65"/>
      <c r="J13" s="65"/>
      <c r="K13" s="107"/>
      <c r="L13" s="19"/>
    </row>
    <row r="14" spans="1:12" ht="12.75">
      <c r="A14" s="105">
        <f>A15-1</f>
        <v>2002</v>
      </c>
      <c r="B14" s="65">
        <f>'triangle data'!B14/'triangle data'!B28</f>
        <v>0.4813070356196644</v>
      </c>
      <c r="C14" s="65">
        <f>'triangle data'!C14/'triangle data'!C28</f>
        <v>0.7130331986996356</v>
      </c>
      <c r="D14" s="65"/>
      <c r="E14" s="65"/>
      <c r="F14" s="65"/>
      <c r="G14" s="65"/>
      <c r="H14" s="65"/>
      <c r="I14" s="65"/>
      <c r="J14" s="65"/>
      <c r="K14" s="107"/>
      <c r="L14" s="19"/>
    </row>
    <row r="15" spans="1:12" ht="12.75">
      <c r="A15" s="98">
        <f>curryear</f>
        <v>2003</v>
      </c>
      <c r="B15" s="110">
        <f>'triangle data'!B15/'triangle data'!B29</f>
        <v>0.46577415599534344</v>
      </c>
      <c r="C15" s="111"/>
      <c r="D15" s="111"/>
      <c r="E15" s="111"/>
      <c r="F15" s="111"/>
      <c r="G15" s="111"/>
      <c r="H15" s="111"/>
      <c r="I15" s="111"/>
      <c r="J15" s="111"/>
      <c r="K15" s="112"/>
      <c r="L15" s="19"/>
    </row>
    <row r="16" spans="1:12" ht="12.75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93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23" ht="12.75">
      <c r="A23" s="13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119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1994</v>
      </c>
      <c r="B7" s="124">
        <f>'triangle data'!B20/'claim data'!B6*1000</f>
        <v>288.68414835813843</v>
      </c>
      <c r="C7" s="125">
        <f>'triangle data'!C20/'claim data'!C6*1000</f>
        <v>378.94952810832996</v>
      </c>
      <c r="D7" s="125">
        <f>'triangle data'!D20/'claim data'!D6*1000</f>
        <v>396.5587044534413</v>
      </c>
      <c r="E7" s="125">
        <f>'triangle data'!E20/'claim data'!E6*1000</f>
        <v>406.30648724643504</v>
      </c>
      <c r="F7" s="125">
        <f>'triangle data'!F20/'claim data'!F6*1000</f>
        <v>412.0351859256298</v>
      </c>
      <c r="G7" s="125">
        <f>'triangle data'!G20/'claim data'!G6*1000</f>
        <v>414.78971496910503</v>
      </c>
      <c r="H7" s="125">
        <f>'triangle data'!H20/'claim data'!H6*1000</f>
        <v>417.23040191006766</v>
      </c>
      <c r="I7" s="125">
        <f>'triangle data'!I20/'claim data'!I6*1000</f>
        <v>419.4637537239325</v>
      </c>
      <c r="J7" s="125">
        <f>'triangle data'!J20/'claim data'!J6*1000</f>
        <v>429.61934972244245</v>
      </c>
      <c r="K7" s="126">
        <f>'triangle data'!K20/'claim data'!K6*1000</f>
        <v>430.4950495049505</v>
      </c>
      <c r="L7" s="19"/>
    </row>
    <row r="8" spans="1:12" ht="12.75">
      <c r="A8" s="127">
        <f t="shared" si="1"/>
        <v>1995</v>
      </c>
      <c r="B8" s="128">
        <f>'triangle data'!B21/'claim data'!B7*1000</f>
        <v>303.7072243346007</v>
      </c>
      <c r="C8" s="37">
        <f>'triangle data'!C21/'claim data'!C7*1000</f>
        <v>436.0655737704918</v>
      </c>
      <c r="D8" s="37">
        <f>'triangle data'!D21/'claim data'!D7*1000</f>
        <v>456.4340459862848</v>
      </c>
      <c r="E8" s="37">
        <f>'triangle data'!E21/'claim data'!E7*1000</f>
        <v>466.6666666666667</v>
      </c>
      <c r="F8" s="37">
        <f>'triangle data'!F21/'claim data'!F7*1000</f>
        <v>473.42225761497116</v>
      </c>
      <c r="G8" s="37">
        <f>'triangle data'!G21/'claim data'!G7*1000</f>
        <v>476.8803333994841</v>
      </c>
      <c r="H8" s="37">
        <f>'triangle data'!H21/'claim data'!H7*1000</f>
        <v>479.897009308774</v>
      </c>
      <c r="I8" s="37">
        <f>'triangle data'!I21/'claim data'!I7*1000</f>
        <v>493.57580549515717</v>
      </c>
      <c r="J8" s="37">
        <f>'triangle data'!J21/'claim data'!J7*1000</f>
        <v>493.88560157790926</v>
      </c>
      <c r="K8" s="129"/>
      <c r="L8" s="19"/>
    </row>
    <row r="9" spans="1:12" ht="12.75">
      <c r="A9" s="127">
        <f t="shared" si="1"/>
        <v>1996</v>
      </c>
      <c r="B9" s="128">
        <f>'triangle data'!B22/'claim data'!B8*1000</f>
        <v>355.7529610829103</v>
      </c>
      <c r="C9" s="37">
        <f>'triangle data'!C22/'claim data'!C8*1000</f>
        <v>501.2025901942646</v>
      </c>
      <c r="D9" s="37">
        <f>'triangle data'!D22/'claim data'!D8*1000</f>
        <v>524.6947330052852</v>
      </c>
      <c r="E9" s="37">
        <f>'triangle data'!E22/'claim data'!E8*1000</f>
        <v>535.4430379746835</v>
      </c>
      <c r="F9" s="37">
        <f>'triangle data'!F22/'claim data'!F8*1000</f>
        <v>544.1123514584083</v>
      </c>
      <c r="G9" s="37">
        <f>'triangle data'!G22/'claim data'!G8*1000</f>
        <v>548.294434470377</v>
      </c>
      <c r="H9" s="37">
        <f>'triangle data'!H22/'claim data'!H8*1000</f>
        <v>565.848414262677</v>
      </c>
      <c r="I9" s="37">
        <f>'triangle data'!I22/'claim data'!I8*1000</f>
        <v>567.6738780618631</v>
      </c>
      <c r="J9" s="37"/>
      <c r="K9" s="129"/>
      <c r="L9" s="19"/>
    </row>
    <row r="10" spans="1:12" ht="12.75">
      <c r="A10" s="127">
        <f t="shared" si="1"/>
        <v>1997</v>
      </c>
      <c r="B10" s="128">
        <f>'triangle data'!B23/'claim data'!B9*1000</f>
        <v>423.7028527666092</v>
      </c>
      <c r="C10" s="37">
        <f>'triangle data'!C23/'claim data'!C9*1000</f>
        <v>582.3165635968578</v>
      </c>
      <c r="D10" s="37">
        <f>'triangle data'!D23/'claim data'!D9*1000</f>
        <v>605.1459673428996</v>
      </c>
      <c r="E10" s="37">
        <f>'triangle data'!E23/'claim data'!E9*1000</f>
        <v>616.6311998690456</v>
      </c>
      <c r="F10" s="37">
        <f>'triangle data'!F23/'claim data'!F9*1000</f>
        <v>626.0997067448681</v>
      </c>
      <c r="G10" s="37">
        <f>'triangle data'!G23/'claim data'!G9*1000</f>
        <v>649.3991555699903</v>
      </c>
      <c r="H10" s="37">
        <f>'triangle data'!H23/'claim data'!H9*1000</f>
        <v>650.9479824987847</v>
      </c>
      <c r="I10" s="37"/>
      <c r="J10" s="37"/>
      <c r="K10" s="129"/>
      <c r="L10" s="19"/>
    </row>
    <row r="11" spans="1:12" ht="12.75">
      <c r="A11" s="127">
        <f t="shared" si="1"/>
        <v>1998</v>
      </c>
      <c r="B11" s="128">
        <f>'triangle data'!B24/'claim data'!B10*1000</f>
        <v>494.89354336160636</v>
      </c>
      <c r="C11" s="37">
        <f>'triangle data'!C24/'claim data'!C10*1000</f>
        <v>664.7486371895822</v>
      </c>
      <c r="D11" s="37">
        <f>'triangle data'!D24/'claim data'!D10*1000</f>
        <v>693.6977299880525</v>
      </c>
      <c r="E11" s="37">
        <f>'triangle data'!E24/'claim data'!E10*1000</f>
        <v>710.8576507184121</v>
      </c>
      <c r="F11" s="37">
        <f>'triangle data'!F24/'claim data'!F10*1000</f>
        <v>745.5429497568882</v>
      </c>
      <c r="G11" s="37">
        <f>'triangle data'!G24/'claim data'!G10*1000</f>
        <v>746.5119694521957</v>
      </c>
      <c r="H11" s="37"/>
      <c r="I11" s="37"/>
      <c r="J11" s="37"/>
      <c r="K11" s="129"/>
      <c r="L11" s="19"/>
    </row>
    <row r="12" spans="1:12" ht="12.75">
      <c r="A12" s="127">
        <f t="shared" si="1"/>
        <v>1999</v>
      </c>
      <c r="B12" s="128">
        <f>'triangle data'!B25/'claim data'!B11*1000</f>
        <v>563.9302288366138</v>
      </c>
      <c r="C12" s="37">
        <f>'triangle data'!C25/'claim data'!C11*1000</f>
        <v>767.7835759406756</v>
      </c>
      <c r="D12" s="37">
        <f>'triangle data'!D25/'claim data'!D11*1000</f>
        <v>798.703053228857</v>
      </c>
      <c r="E12" s="37">
        <f>'triangle data'!E25/'claim data'!E11*1000</f>
        <v>846.3084550448882</v>
      </c>
      <c r="F12" s="37">
        <f>'triangle data'!F25/'claim data'!F11*1000</f>
        <v>856.7621585609594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2000</v>
      </c>
      <c r="B13" s="128">
        <f>'triangle data'!B26/'claim data'!B12*1000</f>
        <v>663.5308874255253</v>
      </c>
      <c r="C13" s="37">
        <f>'triangle data'!C26/'claim data'!C12*1000</f>
        <v>887.0835608956854</v>
      </c>
      <c r="D13" s="37">
        <f>'triangle data'!D26/'claim data'!D12*1000</f>
        <v>966.4294346716798</v>
      </c>
      <c r="E13" s="37">
        <f>'triangle data'!E26/'claim data'!E12*1000</f>
        <v>973.3510992671553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2001</v>
      </c>
      <c r="B14" s="128">
        <f>'triangle data'!B27/'claim data'!B13*1000</f>
        <v>712.3309216734822</v>
      </c>
      <c r="C14" s="37">
        <f>'triangle data'!C27/'claim data'!C13*1000</f>
        <v>1089.4894079304727</v>
      </c>
      <c r="D14" s="37">
        <f>'triangle data'!D27/'claim data'!D13*1000</f>
        <v>1108.3934776797648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2002</v>
      </c>
      <c r="B15" s="128">
        <f>'triangle data'!B28/'claim data'!B14*1000</f>
        <v>961.3697467100608</v>
      </c>
      <c r="C15" s="37">
        <f>'triangle data'!C28/'claim data'!C14*1000</f>
        <v>1245.6743158669776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2003</v>
      </c>
      <c r="B16" s="130">
        <f>'triangle data'!B29/'claim data'!B15*1000</f>
        <v>1096.5024253255042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120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1994</v>
      </c>
      <c r="B21" s="124">
        <f>'triangle data'!B6/'claim data'!B20*1000</f>
        <v>221.12085398398781</v>
      </c>
      <c r="C21" s="125">
        <f>'triangle data'!C6/'claim data'!C20*1000</f>
        <v>344.8860882210373</v>
      </c>
      <c r="D21" s="125">
        <f>'triangle data'!D6/'claim data'!D20*1000</f>
        <v>366.01746138347886</v>
      </c>
      <c r="E21" s="125">
        <f>'triangle data'!E6/'claim data'!E20*1000</f>
        <v>378.13504823151123</v>
      </c>
      <c r="F21" s="125">
        <f>'triangle data'!F6/'claim data'!F20*1000</f>
        <v>382.32813159004644</v>
      </c>
      <c r="G21" s="125">
        <f>'triangle data'!G6/'claim data'!G20*1000</f>
        <v>388.75051888750517</v>
      </c>
      <c r="H21" s="125">
        <f>'triangle data'!H6/'claim data'!H20*1000</f>
        <v>392.26973684210526</v>
      </c>
      <c r="I21" s="125">
        <f>'triangle data'!I6/'claim data'!I20*1000</f>
        <v>394.8226661231146</v>
      </c>
      <c r="J21" s="125">
        <f>'triangle data'!J6/'claim data'!J20*1000</f>
        <v>398.42169162282477</v>
      </c>
      <c r="K21" s="126">
        <f>'triangle data'!K6/'claim data'!K20*1000</f>
        <v>401.0070493454179</v>
      </c>
      <c r="L21" s="19"/>
    </row>
    <row r="22" spans="1:12" ht="12.75">
      <c r="A22" s="127">
        <f t="shared" si="3"/>
        <v>1995</v>
      </c>
      <c r="B22" s="128">
        <f>'triangle data'!B7/'claim data'!B21*1000</f>
        <v>280.8012093726379</v>
      </c>
      <c r="C22" s="37">
        <f>'triangle data'!C7/'claim data'!C21*1000</f>
        <v>394.75566150178787</v>
      </c>
      <c r="D22" s="37">
        <f>'triangle data'!D7/'claim data'!D21*1000</f>
        <v>420.8783932906643</v>
      </c>
      <c r="E22" s="37">
        <f>'triangle data'!E7/'claim data'!E21*1000</f>
        <v>435.01382684535207</v>
      </c>
      <c r="F22" s="37">
        <f>'triangle data'!F7/'claim data'!F21*1000</f>
        <v>440.43624161073825</v>
      </c>
      <c r="G22" s="37">
        <f>'triangle data'!G7/'claim data'!G21*1000</f>
        <v>448.2758620689655</v>
      </c>
      <c r="H22" s="37">
        <f>'triangle data'!H7/'claim data'!H21*1000</f>
        <v>452.9459901800327</v>
      </c>
      <c r="I22" s="37">
        <f>'triangle data'!I7/'claim data'!I21*1000</f>
        <v>455.85549015628175</v>
      </c>
      <c r="J22" s="37">
        <f>'triangle data'!J7/'claim data'!J21*1000</f>
        <v>459.01309164149046</v>
      </c>
      <c r="K22" s="129"/>
      <c r="L22" s="19"/>
    </row>
    <row r="23" spans="1:12" ht="12.75">
      <c r="A23" s="127">
        <f t="shared" si="3"/>
        <v>1996</v>
      </c>
      <c r="B23" s="128">
        <f>'triangle data'!B8/'claim data'!B22*1000</f>
        <v>337.40404745289607</v>
      </c>
      <c r="C23" s="37">
        <f>'triangle data'!C8/'claim data'!C22*1000</f>
        <v>449.7844827586207</v>
      </c>
      <c r="D23" s="37">
        <f>'triangle data'!D8/'claim data'!D22*1000</f>
        <v>480.27238133386743</v>
      </c>
      <c r="E23" s="37">
        <f>'triangle data'!E8/'claim data'!E22*1000</f>
        <v>502.7932960893855</v>
      </c>
      <c r="F23" s="37">
        <f>'triangle data'!F8/'claim data'!F22*1000</f>
        <v>509.11854103343467</v>
      </c>
      <c r="G23" s="37">
        <f>'triangle data'!G8/'claim data'!G22*1000</f>
        <v>514.9476831091181</v>
      </c>
      <c r="H23" s="37">
        <f>'triangle data'!H8/'claim data'!H22*1000</f>
        <v>521.0954848260548</v>
      </c>
      <c r="I23" s="37">
        <f>'triangle data'!I8/'claim data'!I22*1000</f>
        <v>524.1505968778696</v>
      </c>
      <c r="J23" s="37"/>
      <c r="K23" s="129"/>
      <c r="L23" s="19"/>
    </row>
    <row r="24" spans="1:12" ht="12.75">
      <c r="A24" s="127">
        <f t="shared" si="3"/>
        <v>1997</v>
      </c>
      <c r="B24" s="128">
        <f>'triangle data'!B9/'claim data'!B23*1000</f>
        <v>348.2447965206586</v>
      </c>
      <c r="C24" s="37">
        <f>'triangle data'!C9/'claim data'!C23*1000</f>
        <v>505.1486302700602</v>
      </c>
      <c r="D24" s="37">
        <f>'triangle data'!D9/'claim data'!D23*1000</f>
        <v>550.706265845708</v>
      </c>
      <c r="E24" s="37">
        <f>'triangle data'!E9/'claim data'!E23*1000</f>
        <v>573.0415146777835</v>
      </c>
      <c r="F24" s="37">
        <f>'triangle data'!F9/'claim data'!F23*1000</f>
        <v>582.2481151473612</v>
      </c>
      <c r="G24" s="37">
        <f>'triangle data'!G9/'claim data'!G23*1000</f>
        <v>592.5299983099543</v>
      </c>
      <c r="H24" s="37">
        <f>'triangle data'!H9/'claim data'!H23*1000</f>
        <v>598.6269256530476</v>
      </c>
      <c r="I24" s="37"/>
      <c r="J24" s="37"/>
      <c r="K24" s="129"/>
      <c r="L24" s="19"/>
    </row>
    <row r="25" spans="1:12" ht="12.75">
      <c r="A25" s="127">
        <f t="shared" si="3"/>
        <v>1998</v>
      </c>
      <c r="B25" s="128">
        <f>'triangle data'!B10/'claim data'!B24*1000</f>
        <v>444.1543371047287</v>
      </c>
      <c r="C25" s="37">
        <f>'triangle data'!C10/'claim data'!C24*1000</f>
        <v>585.7547838412473</v>
      </c>
      <c r="D25" s="37">
        <f>'triangle data'!D10/'claim data'!D24*1000</f>
        <v>636.6759365287094</v>
      </c>
      <c r="E25" s="37">
        <f>'triangle data'!E10/'claim data'!E24*1000</f>
        <v>662.3007732365472</v>
      </c>
      <c r="F25" s="37">
        <f>'triangle data'!F10/'claim data'!F24*1000</f>
        <v>673.5517937567945</v>
      </c>
      <c r="G25" s="37">
        <f>'triangle data'!G10/'claim data'!G24*1000</f>
        <v>681.6582530212636</v>
      </c>
      <c r="H25" s="37"/>
      <c r="I25" s="37"/>
      <c r="J25" s="37"/>
      <c r="K25" s="129"/>
      <c r="L25" s="19"/>
    </row>
    <row r="26" spans="1:12" ht="12.75">
      <c r="A26" s="127">
        <f t="shared" si="3"/>
        <v>1999</v>
      </c>
      <c r="B26" s="128">
        <f>'triangle data'!B11/'claim data'!B25*1000</f>
        <v>501.9225839528326</v>
      </c>
      <c r="C26" s="37">
        <f>'triangle data'!C11/'claim data'!C25*1000</f>
        <v>674.2655321881522</v>
      </c>
      <c r="D26" s="37">
        <f>'triangle data'!D11/'claim data'!D25*1000</f>
        <v>724.526066350711</v>
      </c>
      <c r="E26" s="37">
        <f>'triangle data'!E11/'claim data'!E25*1000</f>
        <v>758.2229816317813</v>
      </c>
      <c r="F26" s="37">
        <f>'triangle data'!F11/'claim data'!F25*1000</f>
        <v>772.4399494310999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2000</v>
      </c>
      <c r="B27" s="128">
        <f>'triangle data'!B12/'claim data'!B26*1000</f>
        <v>574.6893228506214</v>
      </c>
      <c r="C27" s="37">
        <f>'triangle data'!C12/'claim data'!C26*1000</f>
        <v>768.2119205298013</v>
      </c>
      <c r="D27" s="37">
        <f>'triangle data'!D12/'claim data'!D26*1000</f>
        <v>836.9325694138387</v>
      </c>
      <c r="E27" s="37">
        <f>'triangle data'!E12/'claim data'!E26*1000</f>
        <v>875.4433252943679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2001</v>
      </c>
      <c r="B28" s="128">
        <f>'triangle data'!B13/'claim data'!B27*1000</f>
        <v>702.2078621432419</v>
      </c>
      <c r="C28" s="37">
        <f>'triangle data'!C13/'claim data'!C27*1000</f>
        <v>884.0283241542093</v>
      </c>
      <c r="D28" s="37">
        <f>'triangle data'!D13/'claim data'!D27*1000</f>
        <v>969.4656488549617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 t="shared" si="3"/>
        <v>2002</v>
      </c>
      <c r="B29" s="128">
        <f>'triangle data'!B14/'claim data'!B28*1000</f>
        <v>800.0978712992414</v>
      </c>
      <c r="C29" s="37">
        <f>'triangle data'!C14/'claim data'!C28*1000</f>
        <v>1038.0037286677184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2003</v>
      </c>
      <c r="B30" s="130">
        <f>'triangle data'!B15/'claim data'!B29*1000</f>
        <v>856.3784246575342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70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3.5" thickBot="1">
      <c r="A7" s="116">
        <f aca="true" t="shared" si="1" ref="A7:A14">A8-1</f>
        <v>1994</v>
      </c>
      <c r="B7" s="37">
        <f>('triangle data'!B20-'triangle data'!B6)/('claim data'!B6-'claim data'!B20)*1000</f>
        <v>398.7577639751553</v>
      </c>
      <c r="C7" s="37">
        <f>('triangle data'!C20-'triangle data'!C6)/('claim data'!C6-'claim data'!C20)*1000</f>
        <v>566.8449197860963</v>
      </c>
      <c r="D7" s="37">
        <f>('triangle data'!D20-'triangle data'!D6)/('claim data'!D6-'claim data'!D20)*1000</f>
        <v>684.9894291754757</v>
      </c>
      <c r="E7" s="37">
        <f>('triangle data'!E20-'triangle data'!E6)/('claim data'!E6-'claim data'!E20)*1000</f>
        <v>824.8407643312103</v>
      </c>
      <c r="F7" s="37">
        <f>('triangle data'!F20-'triangle data'!F6)/('claim data'!F6-'claim data'!F20)*1000</f>
        <v>953.8461538461539</v>
      </c>
      <c r="G7" s="37">
        <f>('triangle data'!G20-'triangle data'!G6)/('claim data'!G6-'claim data'!G20)*1000</f>
        <v>1045.2261306532664</v>
      </c>
      <c r="H7" s="37">
        <f>('triangle data'!H20-'triangle data'!H6)/('claim data'!H6-'claim data'!H20)*1000</f>
        <v>1166.6666666666667</v>
      </c>
      <c r="I7" s="133">
        <f>('triangle data'!I20-'triangle data'!I6)/('claim data'!I6-'claim data'!I20)*1000</f>
        <v>1356.5891472868216</v>
      </c>
      <c r="J7" s="37">
        <f>('triangle data'!J20-'triangle data'!J6)/('claim data'!J6-'claim data'!J20)*1000</f>
        <v>1941.1764705882354</v>
      </c>
      <c r="K7" s="126">
        <f>('triangle data'!K20-'triangle data'!K6)/('claim data'!K6-'claim data'!K20)*1000</f>
        <v>2152.9411764705883</v>
      </c>
      <c r="L7" s="19"/>
    </row>
    <row r="8" spans="1:12" ht="13.5" thickBot="1">
      <c r="A8" s="127">
        <f t="shared" si="1"/>
        <v>1995</v>
      </c>
      <c r="B8" s="37">
        <f>('triangle data'!B21-'triangle data'!B7)/('claim data'!B7-'claim data'!B21)*1000</f>
        <v>342.50960307298334</v>
      </c>
      <c r="C8" s="37">
        <f>('triangle data'!C21-'triangle data'!C7)/('claim data'!C7-'claim data'!C21)*1000</f>
        <v>689.051094890511</v>
      </c>
      <c r="D8" s="37">
        <f>('triangle data'!D21-'triangle data'!D7)/('claim data'!D7-'claim data'!D21)*1000</f>
        <v>833.7236533957846</v>
      </c>
      <c r="E8" s="37">
        <f>('triangle data'!E21-'triangle data'!E7)/('claim data'!E7-'claim data'!E21)*1000</f>
        <v>972.7891156462584</v>
      </c>
      <c r="F8" s="37">
        <f>('triangle data'!F21-'triangle data'!F7)/('claim data'!F7-'claim data'!F21)*1000</f>
        <v>1090.1960784313724</v>
      </c>
      <c r="G8" s="37">
        <f>('triangle data'!G21-'triangle data'!G7)/('claim data'!G7-'claim data'!G21)*1000</f>
        <v>1183.6734693877552</v>
      </c>
      <c r="H8" s="134">
        <f>('triangle data'!H21-'triangle data'!H7)/('claim data'!H7-'claim data'!H21)*1000</f>
        <v>1298.136645962733</v>
      </c>
      <c r="I8" s="37">
        <f>('triangle data'!I21-'triangle data'!I7)/('claim data'!I7-'claim data'!I21)*1000</f>
        <v>1901.5151515151515</v>
      </c>
      <c r="J8" s="37">
        <f>('triangle data'!J21-'triangle data'!J7)/('claim data'!J7-'claim data'!J21)*1000</f>
        <v>2142.8571428571427</v>
      </c>
      <c r="K8" s="129"/>
      <c r="L8" s="19"/>
    </row>
    <row r="9" spans="1:12" ht="13.5" thickBot="1">
      <c r="A9" s="127">
        <f t="shared" si="1"/>
        <v>1996</v>
      </c>
      <c r="B9" s="37">
        <f>('triangle data'!B22-'triangle data'!B8)/('claim data'!B8-'claim data'!B22)*1000</f>
        <v>383.99570354457575</v>
      </c>
      <c r="C9" s="37">
        <f>('triangle data'!C22-'triangle data'!C8)/('claim data'!C8-'claim data'!C22)*1000</f>
        <v>813.0718954248366</v>
      </c>
      <c r="D9" s="37">
        <f>('triangle data'!D22-'triangle data'!D8)/('claim data'!D8-'claim data'!D22)*1000</f>
        <v>973.6842105263158</v>
      </c>
      <c r="E9" s="37">
        <f>('triangle data'!E22-'triangle data'!E8)/('claim data'!E8-'claim data'!E22)*1000</f>
        <v>1035.3982300884957</v>
      </c>
      <c r="F9" s="37">
        <f>('triangle data'!F22-'triangle data'!F8)/('claim data'!F8-'claim data'!F22)*1000</f>
        <v>1179.310344827586</v>
      </c>
      <c r="G9" s="134">
        <f>('triangle data'!G22-'triangle data'!G8)/('claim data'!G8-'claim data'!G22)*1000</f>
        <v>1366.9724770642201</v>
      </c>
      <c r="H9" s="37">
        <f>('triangle data'!H22-'triangle data'!H8)/('claim data'!H8-'claim data'!H22)*1000</f>
        <v>1932.2033898305085</v>
      </c>
      <c r="I9" s="37">
        <f>('triangle data'!I22-'triangle data'!I8)/('claim data'!I8-'claim data'!I22)*1000</f>
        <v>2168.9189189189187</v>
      </c>
      <c r="J9" s="37"/>
      <c r="K9" s="129"/>
      <c r="L9" s="19"/>
    </row>
    <row r="10" spans="1:12" ht="13.5" thickBot="1">
      <c r="A10" s="127">
        <f t="shared" si="1"/>
        <v>1997</v>
      </c>
      <c r="B10" s="37">
        <f>('triangle data'!B23-'triangle data'!B9)/('claim data'!B9-'claim data'!B23)*1000</f>
        <v>544.9101796407185</v>
      </c>
      <c r="C10" s="37">
        <f>('triangle data'!C23-'triangle data'!C9)/('claim data'!C9-'claim data'!C23)*1000</f>
        <v>1057.4162679425838</v>
      </c>
      <c r="D10" s="37">
        <f>('triangle data'!D23-'triangle data'!D9)/('claim data'!D9-'claim data'!D23)*1000</f>
        <v>1160.8133086876155</v>
      </c>
      <c r="E10" s="37">
        <f>('triangle data'!E23-'triangle data'!E9)/('claim data'!E9-'claim data'!E23)*1000</f>
        <v>1329.5454545454545</v>
      </c>
      <c r="F10" s="134">
        <f>('triangle data'!F23-'triangle data'!F9)/('claim data'!F9-'claim data'!F23)*1000</f>
        <v>1473.5099337748345</v>
      </c>
      <c r="G10" s="37">
        <f>('triangle data'!G23-'triangle data'!G9)/('claim data'!G9-'claim data'!G23)*1000</f>
        <v>2045.6431535269708</v>
      </c>
      <c r="H10" s="37">
        <f>('triangle data'!H23-'triangle data'!H9)/('claim data'!H9-'claim data'!H23)*1000</f>
        <v>2221.1055276381912</v>
      </c>
      <c r="I10" s="37"/>
      <c r="J10" s="37"/>
      <c r="K10" s="129"/>
      <c r="L10" s="19"/>
    </row>
    <row r="11" spans="1:12" ht="13.5" thickBot="1">
      <c r="A11" s="127">
        <f t="shared" si="1"/>
        <v>1998</v>
      </c>
      <c r="B11" s="37">
        <f>('triangle data'!B24-'triangle data'!B10)/('claim data'!B10-'claim data'!B24)*1000</f>
        <v>569.9570815450644</v>
      </c>
      <c r="C11" s="37">
        <f>('triangle data'!C24-'triangle data'!C10)/('claim data'!C10-'claim data'!C24)*1000</f>
        <v>1129.1666666666667</v>
      </c>
      <c r="D11" s="37">
        <f>('triangle data'!D24-'triangle data'!D10)/('claim data'!D10-'claim data'!D24)*1000</f>
        <v>1291.5951972555745</v>
      </c>
      <c r="E11" s="134">
        <f>('triangle data'!E24-'triangle data'!E10)/('claim data'!E10-'claim data'!E24)*1000</f>
        <v>1454.1062801932367</v>
      </c>
      <c r="F11" s="37">
        <f>('triangle data'!F24-'triangle data'!F10)/('claim data'!F10-'claim data'!F24)*1000</f>
        <v>2077.5862068965516</v>
      </c>
      <c r="G11" s="37">
        <f>('triangle data'!G24-'triangle data'!G10)/('claim data'!G10-'claim data'!G24)*1000</f>
        <v>2305.1470588235293</v>
      </c>
      <c r="H11" s="37"/>
      <c r="I11" s="37"/>
      <c r="J11" s="37"/>
      <c r="K11" s="129"/>
      <c r="L11" s="19"/>
    </row>
    <row r="12" spans="1:12" ht="13.5" thickBot="1">
      <c r="A12" s="127">
        <f t="shared" si="1"/>
        <v>1999</v>
      </c>
      <c r="B12" s="37">
        <f>('triangle data'!B25-'triangle data'!B11)/('claim data'!B11-'claim data'!B25)*1000</f>
        <v>666.9505962521295</v>
      </c>
      <c r="C12" s="37">
        <f>('triangle data'!C25-'triangle data'!C11)/('claim data'!C11-'claim data'!C25)*1000</f>
        <v>1320.9876543209878</v>
      </c>
      <c r="D12" s="134">
        <f>('triangle data'!D25-'triangle data'!D11)/('claim data'!D11-'claim data'!D25)*1000</f>
        <v>1569.2307692307693</v>
      </c>
      <c r="E12" s="37">
        <f>('triangle data'!E25-'triangle data'!E11)/('claim data'!E11-'claim data'!E25)*1000</f>
        <v>2252.2727272727275</v>
      </c>
      <c r="F12" s="37">
        <f>('triangle data'!F25-'triangle data'!F11)/('claim data'!F11-'claim data'!F25)*1000</f>
        <v>2411.917098445596</v>
      </c>
      <c r="G12" s="37"/>
      <c r="H12" s="37"/>
      <c r="I12" s="37"/>
      <c r="J12" s="37"/>
      <c r="K12" s="129"/>
      <c r="L12" s="19"/>
    </row>
    <row r="13" spans="1:12" ht="13.5" thickBot="1">
      <c r="A13" s="127">
        <f t="shared" si="1"/>
        <v>2000</v>
      </c>
      <c r="B13" s="37">
        <f>('triangle data'!B26-'triangle data'!B12)/('claim data'!B12-'claim data'!B26)*1000</f>
        <v>807.3921971252566</v>
      </c>
      <c r="C13" s="134">
        <f>('triangle data'!C26-'triangle data'!C12)/('claim data'!C12-'claim data'!C26)*1000</f>
        <v>1654.786150712831</v>
      </c>
      <c r="D13" s="37">
        <f>('triangle data'!D26-'triangle data'!D12)/('claim data'!D12-'claim data'!D26)*1000</f>
        <v>2343.75</v>
      </c>
      <c r="E13" s="37">
        <f>('triangle data'!E26-'triangle data'!E12)/('claim data'!E12-'claim data'!E26)*1000</f>
        <v>2486.842105263158</v>
      </c>
      <c r="F13" s="37"/>
      <c r="G13" s="37"/>
      <c r="H13" s="37"/>
      <c r="I13" s="37"/>
      <c r="J13" s="37"/>
      <c r="K13" s="129"/>
      <c r="L13" s="19"/>
    </row>
    <row r="14" spans="1:12" ht="13.5" thickBot="1">
      <c r="A14" s="127">
        <f t="shared" si="1"/>
        <v>2001</v>
      </c>
      <c r="B14" s="135">
        <f>('triangle data'!B27-'triangle data'!B13)/('claim data'!B13-'claim data'!B27)*1000</f>
        <v>726.5506807866868</v>
      </c>
      <c r="C14" s="37">
        <f>('triangle data'!C27-'triangle data'!C13)/('claim data'!C13-'claim data'!C27)*1000</f>
        <v>2383.548067393459</v>
      </c>
      <c r="D14" s="37">
        <f>('triangle data'!D27-'triangle data'!D13)/('claim data'!D13-'claim data'!D27)*1000</f>
        <v>2520.89552238806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2002</v>
      </c>
      <c r="B15" s="37">
        <f>('triangle data'!B28-'triangle data'!B14)/('claim data'!B14-'claim data'!B28)*1000</f>
        <v>1182.5503355704698</v>
      </c>
      <c r="C15" s="37">
        <f>('triangle data'!C28-'triangle data'!C14)/('claim data'!C14-'claim data'!C28)*1000</f>
        <v>2477.0408163265306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2003</v>
      </c>
      <c r="B16" s="130">
        <f>('triangle data'!B29-'triangle data'!B15)/('claim data'!B15-'claim data'!B29)*1000</f>
        <v>1451.2966476913348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2.75">
      <c r="A18" s="93" t="s">
        <v>71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/>
      <c r="B20" s="19"/>
      <c r="C20" s="19"/>
      <c r="D20" s="19" t="s">
        <v>176</v>
      </c>
      <c r="E20" s="19"/>
      <c r="F20" s="19"/>
      <c r="G20" s="19" t="s">
        <v>177</v>
      </c>
      <c r="H20" s="19"/>
      <c r="I20" s="19"/>
      <c r="J20" s="19"/>
      <c r="K20" s="19"/>
      <c r="L20" s="19"/>
    </row>
    <row r="21" spans="1:12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3" ht="12.75">
      <c r="A23" s="13" t="s"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3">
      <selection activeCell="F30" sqref="F30"/>
    </sheetView>
  </sheetViews>
  <sheetFormatPr defaultColWidth="9.140625" defaultRowHeight="12.75"/>
  <cols>
    <col min="1" max="1" width="10.5742187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121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161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162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1995</v>
      </c>
      <c r="B7" s="136">
        <f>'avg case rx'!B8/'avg case rx'!B7-1</f>
        <v>-0.1410584720443876</v>
      </c>
      <c r="C7" s="137">
        <f>'avg case rx'!C8/'avg case rx'!C7-1</f>
        <v>0.21559013909929758</v>
      </c>
      <c r="D7" s="137">
        <f>'avg case rx'!D8/'avg case rx'!D7-1</f>
        <v>0.21713360511174717</v>
      </c>
      <c r="E7" s="137">
        <f>'avg case rx'!E8/'avg case rx'!E7-1</f>
        <v>0.1793659548761588</v>
      </c>
      <c r="F7" s="137">
        <f>'avg case rx'!F8/'avg case rx'!F7-1</f>
        <v>0.14294750158127734</v>
      </c>
      <c r="G7" s="137">
        <f>'avg case rx'!G8/'avg case rx'!G7-1</f>
        <v>0.13245682888540022</v>
      </c>
      <c r="H7" s="137">
        <f>'avg case rx'!H8/'avg case rx'!H7-1</f>
        <v>0.11268855368234254</v>
      </c>
      <c r="I7" s="137">
        <f>'avg case rx'!I8/'avg case rx'!I7-1</f>
        <v>0.40168831168831187</v>
      </c>
      <c r="J7" s="137">
        <f>'avg case rx'!J8/'avg case rx'!J7-1</f>
        <v>0.10389610389610371</v>
      </c>
      <c r="K7" s="126"/>
      <c r="L7" s="19"/>
    </row>
    <row r="8" spans="1:12" ht="12.75">
      <c r="A8" s="127">
        <f t="shared" si="1"/>
        <v>1996</v>
      </c>
      <c r="B8" s="138">
        <f>'avg case rx'!B9/'avg case rx'!B8-1</f>
        <v>0.12112390455444366</v>
      </c>
      <c r="C8" s="139">
        <f>'avg case rx'!C9/'avg case rx'!C8-1</f>
        <v>0.1799878143347735</v>
      </c>
      <c r="D8" s="139">
        <f>'avg case rx'!D9/'avg case rx'!D8-1</f>
        <v>0.16787403903015963</v>
      </c>
      <c r="E8" s="139">
        <f>'avg case rx'!E9/'avg case rx'!E8-1</f>
        <v>0.06436041834271933</v>
      </c>
      <c r="F8" s="139">
        <f>'avg case rx'!F9/'avg case rx'!F8-1</f>
        <v>0.08174150334904495</v>
      </c>
      <c r="G8" s="139">
        <f>'avg case rx'!G9/'avg case rx'!G8-1</f>
        <v>0.15485605820942738</v>
      </c>
      <c r="H8" s="139">
        <f>'avg case rx'!H9/'avg case rx'!H8-1</f>
        <v>0.48844375963020026</v>
      </c>
      <c r="I8" s="139">
        <f>'avg case rx'!I9/'avg case rx'!I8-1</f>
        <v>0.14062668245935162</v>
      </c>
      <c r="J8" s="37"/>
      <c r="K8" s="129"/>
      <c r="L8" s="19"/>
    </row>
    <row r="9" spans="1:12" ht="12.75">
      <c r="A9" s="127">
        <f t="shared" si="1"/>
        <v>1997</v>
      </c>
      <c r="B9" s="138">
        <f>'avg case rx'!B10/'avg case rx'!B9-1</f>
        <v>0.41905280348394114</v>
      </c>
      <c r="C9" s="139">
        <f>'avg case rx'!C10/'avg case rx'!C9-1</f>
        <v>0.30052000800012313</v>
      </c>
      <c r="D9" s="139">
        <f>'avg case rx'!D10/'avg case rx'!D9-1</f>
        <v>0.1921866413548483</v>
      </c>
      <c r="E9" s="139">
        <f>'avg case rx'!E10/'avg case rx'!E9-1</f>
        <v>0.28409090909090895</v>
      </c>
      <c r="F9" s="139">
        <f>'avg case rx'!F10/'avg case rx'!F9-1</f>
        <v>0.24946748770380722</v>
      </c>
      <c r="G9" s="139">
        <f>'avg case rx'!G10/'avg case rx'!G9-1</f>
        <v>0.49647720627140823</v>
      </c>
      <c r="H9" s="139">
        <f>'avg case rx'!H10/'avg case rx'!H9-1</f>
        <v>0.1495195274618708</v>
      </c>
      <c r="I9" s="37"/>
      <c r="J9" s="37"/>
      <c r="K9" s="129"/>
      <c r="L9" s="19"/>
    </row>
    <row r="10" spans="1:12" ht="12.75">
      <c r="A10" s="127">
        <f t="shared" si="1"/>
        <v>1998</v>
      </c>
      <c r="B10" s="138">
        <f>'avg case rx'!B11/'avg case rx'!B10-1</f>
        <v>0.04596519360467877</v>
      </c>
      <c r="C10" s="139">
        <f>'avg case rx'!C11/'avg case rx'!C10-1</f>
        <v>0.06785444947209651</v>
      </c>
      <c r="D10" s="139">
        <f>'avg case rx'!D11/'avg case rx'!D10-1</f>
        <v>0.11266401547016858</v>
      </c>
      <c r="E10" s="139">
        <f>'avg case rx'!E11/'avg case rx'!E10-1</f>
        <v>0.09368677484619514</v>
      </c>
      <c r="F10" s="139">
        <f>'avg case rx'!F11/'avg case rx'!F10-1</f>
        <v>0.40995738086013156</v>
      </c>
      <c r="G10" s="139">
        <f>'avg case rx'!G11/'avg case rx'!G10-1</f>
        <v>0.12685687865409867</v>
      </c>
      <c r="H10" s="37"/>
      <c r="I10" s="37"/>
      <c r="J10" s="37"/>
      <c r="K10" s="129"/>
      <c r="L10" s="19"/>
    </row>
    <row r="11" spans="1:12" ht="12.75">
      <c r="A11" s="127">
        <f t="shared" si="1"/>
        <v>1999</v>
      </c>
      <c r="B11" s="138">
        <f>'avg case rx'!B12/'avg case rx'!B11-1</f>
        <v>0.1701768744483898</v>
      </c>
      <c r="C11" s="139">
        <f>'avg case rx'!C12/'avg case rx'!C11-1</f>
        <v>0.1698783654503211</v>
      </c>
      <c r="D11" s="139">
        <f>'avg case rx'!D12/'avg case rx'!D11-1</f>
        <v>0.21495556236592117</v>
      </c>
      <c r="E11" s="139">
        <f>'avg case rx'!E12/'avg case rx'!E11-1</f>
        <v>0.5489051646028391</v>
      </c>
      <c r="F11" s="139">
        <f>'avg case rx'!F12/'avg case rx'!F11-1</f>
        <v>0.1609227527787931</v>
      </c>
      <c r="G11" s="37"/>
      <c r="H11" s="37"/>
      <c r="I11" s="37"/>
      <c r="J11" s="37"/>
      <c r="K11" s="129"/>
      <c r="L11" s="19"/>
    </row>
    <row r="12" spans="1:12" ht="12.75">
      <c r="A12" s="127">
        <f t="shared" si="1"/>
        <v>2000</v>
      </c>
      <c r="B12" s="138">
        <f>'avg case rx'!B13/'avg case rx'!B12-1</f>
        <v>0.210572719572224</v>
      </c>
      <c r="C12" s="139">
        <f>'avg case rx'!C13/'avg case rx'!C12-1</f>
        <v>0.25268858138074113</v>
      </c>
      <c r="D12" s="139">
        <f>'avg case rx'!D13/'avg case rx'!D12-1</f>
        <v>0.4935661764705881</v>
      </c>
      <c r="E12" s="139">
        <f>'avg case rx'!E13/'avg case rx'!E12-1</f>
        <v>0.10414785702905083</v>
      </c>
      <c r="F12" s="37"/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2001</v>
      </c>
      <c r="B13" s="138">
        <f>'avg case rx'!B14/'avg case rx'!B13-1</f>
        <v>-0.10012670004293867</v>
      </c>
      <c r="C13" s="139">
        <f>'avg case rx'!C14/'avg case rx'!C13-1</f>
        <v>0.440396432111001</v>
      </c>
      <c r="D13" s="139">
        <f>'avg case rx'!D14/'avg case rx'!D13-1</f>
        <v>0.07558208955223877</v>
      </c>
      <c r="E13" s="37"/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2002</v>
      </c>
      <c r="B14" s="138">
        <f>'avg case rx'!B15/'avg case rx'!B14-1</f>
        <v>0.627622637817971</v>
      </c>
      <c r="C14" s="139">
        <f>'avg case rx'!C15/'avg case rx'!C14-1</f>
        <v>0.03922419279562139</v>
      </c>
      <c r="D14" s="37"/>
      <c r="E14" s="37"/>
      <c r="F14" s="37"/>
      <c r="G14" s="37"/>
      <c r="H14" s="37"/>
      <c r="I14" s="37"/>
      <c r="J14" s="37"/>
      <c r="K14" s="129"/>
      <c r="L14" s="19"/>
    </row>
    <row r="15" spans="1:12" ht="13.5" thickBot="1">
      <c r="A15" s="120">
        <f>curryear</f>
        <v>2003</v>
      </c>
      <c r="B15" s="140">
        <f>'avg case rx'!B16/'avg case rx'!B15-1</f>
        <v>0.22725993476736028</v>
      </c>
      <c r="C15" s="131"/>
      <c r="D15" s="131"/>
      <c r="E15" s="131"/>
      <c r="F15" s="131"/>
      <c r="G15" s="131"/>
      <c r="H15" s="131"/>
      <c r="I15" s="131"/>
      <c r="J15" s="131"/>
      <c r="K15" s="132"/>
      <c r="L15" s="19"/>
    </row>
    <row r="16" spans="1:12" ht="13.5" thickBot="1">
      <c r="A16" s="141" t="s">
        <v>72</v>
      </c>
      <c r="B16" s="142">
        <v>0.15</v>
      </c>
      <c r="C16" s="143">
        <v>0.15</v>
      </c>
      <c r="D16" s="143">
        <v>0.15</v>
      </c>
      <c r="E16" s="143">
        <v>0.15</v>
      </c>
      <c r="F16" s="143">
        <v>0.15</v>
      </c>
      <c r="G16" s="143">
        <v>0.15</v>
      </c>
      <c r="H16" s="143">
        <v>0.15</v>
      </c>
      <c r="I16" s="143">
        <v>0.15</v>
      </c>
      <c r="J16" s="143">
        <v>0.15</v>
      </c>
      <c r="K16" s="144"/>
      <c r="L16" s="19"/>
    </row>
    <row r="17" spans="1:12" ht="13.5" thickBo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3.5" thickBot="1">
      <c r="A18" s="20"/>
      <c r="B18" s="113" t="s">
        <v>137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 t="s">
        <v>1</v>
      </c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 t="s">
        <v>2</v>
      </c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28">A22-1</f>
        <v>1994</v>
      </c>
      <c r="B21" s="124">
        <f aca="true" t="shared" si="4" ref="B21:B28">B22/1.15</f>
        <v>412.54908565851633</v>
      </c>
      <c r="C21" s="125">
        <f aca="true" t="shared" si="5" ref="C21:J28">C22/1.15</f>
        <v>809.7490367465017</v>
      </c>
      <c r="D21" s="125">
        <f t="shared" si="5"/>
        <v>947.6980006419454</v>
      </c>
      <c r="E21" s="125">
        <f t="shared" si="5"/>
        <v>1075.1304687800548</v>
      </c>
      <c r="F21" s="125">
        <f t="shared" si="5"/>
        <v>1199.1490688153058</v>
      </c>
      <c r="G21" s="125">
        <f t="shared" si="5"/>
        <v>1317.9753124515878</v>
      </c>
      <c r="H21" s="125">
        <f t="shared" si="5"/>
        <v>1460.412938366527</v>
      </c>
      <c r="I21" s="125">
        <f t="shared" si="5"/>
        <v>1640.0143054207326</v>
      </c>
      <c r="J21" s="125">
        <f t="shared" si="5"/>
        <v>1863.3540372670807</v>
      </c>
      <c r="K21" s="126">
        <f>'avg case rx'!K7</f>
        <v>2152.9411764705883</v>
      </c>
      <c r="L21" s="19"/>
    </row>
    <row r="22" spans="1:12" ht="12.75">
      <c r="A22" s="127">
        <f t="shared" si="3"/>
        <v>1995</v>
      </c>
      <c r="B22" s="128">
        <f t="shared" si="4"/>
        <v>474.43144850729374</v>
      </c>
      <c r="C22" s="37">
        <f t="shared" si="5"/>
        <v>931.2113922584768</v>
      </c>
      <c r="D22" s="37">
        <f t="shared" si="5"/>
        <v>1089.8527007382372</v>
      </c>
      <c r="E22" s="37">
        <f t="shared" si="5"/>
        <v>1236.400039097063</v>
      </c>
      <c r="F22" s="37">
        <f t="shared" si="5"/>
        <v>1379.0214291376014</v>
      </c>
      <c r="G22" s="37">
        <f t="shared" si="5"/>
        <v>1515.6716093193259</v>
      </c>
      <c r="H22" s="37">
        <f t="shared" si="5"/>
        <v>1679.4748791215059</v>
      </c>
      <c r="I22" s="37">
        <f t="shared" si="5"/>
        <v>1886.0164512338424</v>
      </c>
      <c r="J22" s="37">
        <f>'avg case rx'!J8</f>
        <v>2142.8571428571427</v>
      </c>
      <c r="K22" s="129"/>
      <c r="L22" s="19"/>
    </row>
    <row r="23" spans="1:12" ht="12.75">
      <c r="A23" s="127">
        <f t="shared" si="3"/>
        <v>1996</v>
      </c>
      <c r="B23" s="128">
        <f t="shared" si="4"/>
        <v>545.5961657833877</v>
      </c>
      <c r="C23" s="37">
        <f t="shared" si="5"/>
        <v>1070.8931010972483</v>
      </c>
      <c r="D23" s="37">
        <f t="shared" si="5"/>
        <v>1253.3306058489727</v>
      </c>
      <c r="E23" s="37">
        <f t="shared" si="5"/>
        <v>1421.8600449616224</v>
      </c>
      <c r="F23" s="37">
        <f t="shared" si="5"/>
        <v>1585.8746435082414</v>
      </c>
      <c r="G23" s="37">
        <f t="shared" si="5"/>
        <v>1743.0223507172245</v>
      </c>
      <c r="H23" s="37">
        <f t="shared" si="5"/>
        <v>1931.3961109897316</v>
      </c>
      <c r="I23" s="37">
        <f>'avg case rx'!I9</f>
        <v>2168.9189189189187</v>
      </c>
      <c r="J23" s="37"/>
      <c r="K23" s="129"/>
      <c r="L23" s="19"/>
    </row>
    <row r="24" spans="1:12" ht="12.75">
      <c r="A24" s="127">
        <f t="shared" si="3"/>
        <v>1997</v>
      </c>
      <c r="B24" s="128">
        <f t="shared" si="4"/>
        <v>627.4355906508958</v>
      </c>
      <c r="C24" s="37">
        <f t="shared" si="5"/>
        <v>1231.5270662618354</v>
      </c>
      <c r="D24" s="37">
        <f t="shared" si="5"/>
        <v>1441.3301967263185</v>
      </c>
      <c r="E24" s="37">
        <f t="shared" si="5"/>
        <v>1635.1390517058658</v>
      </c>
      <c r="F24" s="37">
        <f t="shared" si="5"/>
        <v>1823.7558400344774</v>
      </c>
      <c r="G24" s="37">
        <f t="shared" si="5"/>
        <v>2004.4757033248081</v>
      </c>
      <c r="H24" s="37">
        <f>'avg case rx'!H10</f>
        <v>2221.1055276381912</v>
      </c>
      <c r="I24" s="37"/>
      <c r="J24" s="37"/>
      <c r="K24" s="129"/>
      <c r="L24" s="19"/>
    </row>
    <row r="25" spans="1:12" ht="12.75">
      <c r="A25" s="127">
        <f t="shared" si="3"/>
        <v>1998</v>
      </c>
      <c r="B25" s="128">
        <f t="shared" si="4"/>
        <v>721.5509292485302</v>
      </c>
      <c r="C25" s="37">
        <f t="shared" si="5"/>
        <v>1416.2561262011106</v>
      </c>
      <c r="D25" s="37">
        <f t="shared" si="5"/>
        <v>1657.5297262352663</v>
      </c>
      <c r="E25" s="37">
        <f t="shared" si="5"/>
        <v>1880.4099094617454</v>
      </c>
      <c r="F25" s="37">
        <f t="shared" si="5"/>
        <v>2097.319216039649</v>
      </c>
      <c r="G25" s="37">
        <f>'avg case rx'!G11</f>
        <v>2305.1470588235293</v>
      </c>
      <c r="H25" s="37"/>
      <c r="I25" s="37"/>
      <c r="J25" s="37"/>
      <c r="K25" s="129"/>
      <c r="L25" s="19"/>
    </row>
    <row r="26" spans="1:12" ht="12.75">
      <c r="A26" s="127">
        <f t="shared" si="3"/>
        <v>1999</v>
      </c>
      <c r="B26" s="128">
        <f t="shared" si="4"/>
        <v>829.7835686358097</v>
      </c>
      <c r="C26" s="37">
        <f t="shared" si="5"/>
        <v>1628.6945451312772</v>
      </c>
      <c r="D26" s="37">
        <f t="shared" si="5"/>
        <v>1906.1591851705562</v>
      </c>
      <c r="E26" s="37">
        <f t="shared" si="5"/>
        <v>2162.471395881007</v>
      </c>
      <c r="F26" s="37">
        <f>'avg case rx'!F12</f>
        <v>2411.917098445596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2000</v>
      </c>
      <c r="B27" s="128">
        <f t="shared" si="4"/>
        <v>954.2511039311811</v>
      </c>
      <c r="C27" s="37">
        <f t="shared" si="5"/>
        <v>1872.9987269009687</v>
      </c>
      <c r="D27" s="37">
        <f t="shared" si="5"/>
        <v>2192.0830629461393</v>
      </c>
      <c r="E27" s="37">
        <f>'avg case rx'!E13</f>
        <v>2486.842105263158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2001</v>
      </c>
      <c r="B28" s="128">
        <f t="shared" si="4"/>
        <v>1097.3887695208582</v>
      </c>
      <c r="C28" s="37">
        <f t="shared" si="5"/>
        <v>2153.948535936114</v>
      </c>
      <c r="D28" s="37">
        <f>'avg case rx'!D14</f>
        <v>2520.89552238806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>A30-1</f>
        <v>2002</v>
      </c>
      <c r="B29" s="128">
        <f>B30/1.15</f>
        <v>1261.9970849489869</v>
      </c>
      <c r="C29" s="37">
        <f>'avg case rx'!C15</f>
        <v>2477.0408163265306</v>
      </c>
      <c r="D29" s="37"/>
      <c r="E29" s="145"/>
      <c r="F29" s="161" t="s">
        <v>178</v>
      </c>
      <c r="G29" s="37"/>
      <c r="H29" s="37"/>
      <c r="I29" s="37"/>
      <c r="J29" s="37"/>
      <c r="K29" s="129"/>
      <c r="L29" s="19"/>
    </row>
    <row r="30" spans="1:12" ht="15" thickBot="1">
      <c r="A30" s="120">
        <f>curryear</f>
        <v>2003</v>
      </c>
      <c r="B30" s="130">
        <f>'avg case rx'!B16</f>
        <v>1451.2966476913348</v>
      </c>
      <c r="C30" s="131"/>
      <c r="D30" s="131"/>
      <c r="E30" s="146"/>
      <c r="F30" s="162" t="s">
        <v>179</v>
      </c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workbookViewId="0" topLeftCell="A4">
      <selection activeCell="G28" sqref="G28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122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5">A8-1</f>
        <v>1994</v>
      </c>
      <c r="B7" s="124">
        <f>'avg case rx trend'!B21*('claim data'!B6-'claim data'!B20)/1000</f>
        <v>664.2040279102113</v>
      </c>
      <c r="C7" s="125">
        <f>'avg case rx trend'!C21*('claim data'!C6-'claim data'!C20)/1000</f>
        <v>605.6922794863833</v>
      </c>
      <c r="D7" s="125">
        <f>'avg case rx trend'!D21*('claim data'!D6-'claim data'!D20)/1000</f>
        <v>448.2611543036402</v>
      </c>
      <c r="E7" s="125">
        <f>'avg case rx trend'!E21*('claim data'!E6-'claim data'!E20)/1000</f>
        <v>337.5909671969372</v>
      </c>
      <c r="F7" s="125">
        <f>'avg case rx trend'!F21*('claim data'!F6-'claim data'!F20)/1000</f>
        <v>311.77875789197947</v>
      </c>
      <c r="G7" s="125">
        <f>'avg case rx trend'!G21*('claim data'!G6-'claim data'!G20)/1000</f>
        <v>262.27708717786595</v>
      </c>
      <c r="H7" s="125">
        <f>'avg case rx trend'!H21*('claim data'!H6-'claim data'!H20)/1000</f>
        <v>236.58689601537736</v>
      </c>
      <c r="I7" s="125">
        <f>'avg case rx trend'!I21*('claim data'!I6-'claim data'!I20)/1000</f>
        <v>211.56184539927452</v>
      </c>
      <c r="J7" s="125">
        <f>'avg case rx trend'!J21*('claim data'!J6-'claim data'!J20)/1000</f>
        <v>190.06211180124222</v>
      </c>
      <c r="K7" s="126">
        <f>'avg case rx trend'!K21*('claim data'!K6-'claim data'!K20)/1000</f>
        <v>183</v>
      </c>
      <c r="L7" s="19"/>
    </row>
    <row r="8" spans="1:12" ht="12.75">
      <c r="A8" s="127">
        <f t="shared" si="1"/>
        <v>1995</v>
      </c>
      <c r="B8" s="128">
        <f>'avg case rx trend'!B22*('claim data'!B7-'claim data'!B21)/1000</f>
        <v>741.0619225683928</v>
      </c>
      <c r="C8" s="37">
        <f>'avg case rx trend'!C22*('claim data'!C7-'claim data'!C21)/1000</f>
        <v>637.8798036970566</v>
      </c>
      <c r="D8" s="37">
        <f>'avg case rx trend'!D22*('claim data'!D7-'claim data'!D21)/1000</f>
        <v>465.3671032152273</v>
      </c>
      <c r="E8" s="37">
        <f>'avg case rx trend'!E22*('claim data'!E7-'claim data'!E21)/1000</f>
        <v>363.5016114945365</v>
      </c>
      <c r="F8" s="37">
        <f>'avg case rx trend'!F22*('claim data'!F7-'claim data'!F21)/1000</f>
        <v>351.65046443008833</v>
      </c>
      <c r="G8" s="37">
        <f>'avg case rx trend'!G22*('claim data'!G7-'claim data'!G21)/1000</f>
        <v>297.0716354265879</v>
      </c>
      <c r="H8" s="37">
        <f>'avg case rx trend'!H22*('claim data'!H7-'claim data'!H21)/1000</f>
        <v>270.39545553856243</v>
      </c>
      <c r="I8" s="37">
        <f>'avg case rx trend'!I22*('claim data'!I7-'claim data'!I21)/1000</f>
        <v>248.9541715628672</v>
      </c>
      <c r="J8" s="37">
        <f>'avg case rx trend'!J22*('claim data'!J7-'claim data'!J21)/1000</f>
        <v>224.99999999999997</v>
      </c>
      <c r="K8" s="129"/>
      <c r="L8" s="19"/>
    </row>
    <row r="9" spans="1:12" ht="12.75">
      <c r="A9" s="127">
        <f t="shared" si="1"/>
        <v>1996</v>
      </c>
      <c r="B9" s="128">
        <f>'avg case rx trend'!B23*('claim data'!B8-'claim data'!B22)/1000</f>
        <v>1015.900060688668</v>
      </c>
      <c r="C9" s="37">
        <f>'avg case rx trend'!C23*('claim data'!C8-'claim data'!C22)/1000</f>
        <v>819.233222339395</v>
      </c>
      <c r="D9" s="37">
        <f>'avg case rx trend'!D23*('claim data'!D8-'claim data'!D22)/1000</f>
        <v>619.1453192893925</v>
      </c>
      <c r="E9" s="37">
        <f>'avg case rx trend'!E23*('claim data'!E8-'claim data'!E22)/1000</f>
        <v>482.01055524199</v>
      </c>
      <c r="F9" s="37">
        <f>'avg case rx trend'!F23*('claim data'!F8-'claim data'!F22)/1000</f>
        <v>459.90364661739005</v>
      </c>
      <c r="G9" s="37">
        <f>'avg case rx trend'!G23*('claim data'!G8-'claim data'!G22)/1000</f>
        <v>379.97887245635496</v>
      </c>
      <c r="H9" s="37">
        <f>'avg case rx trend'!H23*('claim data'!H8-'claim data'!H22)/1000</f>
        <v>341.8571116451825</v>
      </c>
      <c r="I9" s="37">
        <f>'avg case rx trend'!I23*('claim data'!I8-'claim data'!I22)/1000</f>
        <v>321</v>
      </c>
      <c r="J9" s="37"/>
      <c r="K9" s="129"/>
      <c r="L9" s="19"/>
    </row>
    <row r="10" spans="1:12" ht="12.75">
      <c r="A10" s="127">
        <f t="shared" si="1"/>
        <v>1997</v>
      </c>
      <c r="B10" s="128">
        <f>'avg case rx trend'!B24*('claim data'!B9-'claim data'!B23)/1000</f>
        <v>1257.3809236643951</v>
      </c>
      <c r="C10" s="37">
        <f>'avg case rx trend'!C24*('claim data'!C9-'claim data'!C23)/1000</f>
        <v>1029.5566273948946</v>
      </c>
      <c r="D10" s="37">
        <f>'avg case rx trend'!D24*('claim data'!D9-'claim data'!D23)/1000</f>
        <v>779.7596364289383</v>
      </c>
      <c r="E10" s="37">
        <f>'avg case rx trend'!E24*('claim data'!E9-'claim data'!E23)/1000</f>
        <v>575.5689462004648</v>
      </c>
      <c r="F10" s="37">
        <f>'avg case rx trend'!F24*('claim data'!F9-'claim data'!F23)/1000</f>
        <v>550.7742636904121</v>
      </c>
      <c r="G10" s="37">
        <f>'avg case rx trend'!G24*('claim data'!G9-'claim data'!G23)/1000</f>
        <v>483.07864450127875</v>
      </c>
      <c r="H10" s="37">
        <f>'avg case rx trend'!H24*('claim data'!H9-'claim data'!H23)/1000</f>
        <v>442.00000000000006</v>
      </c>
      <c r="I10" s="37"/>
      <c r="J10" s="37"/>
      <c r="K10" s="129"/>
      <c r="L10" s="19"/>
    </row>
    <row r="11" spans="1:12" ht="12.75">
      <c r="A11" s="127">
        <f t="shared" si="1"/>
        <v>1998</v>
      </c>
      <c r="B11" s="128">
        <f>'avg case rx trend'!B25*('claim data'!B10-'claim data'!B24)/1000</f>
        <v>1681.2136651490755</v>
      </c>
      <c r="C11" s="37">
        <f>'avg case rx trend'!C25*('claim data'!C10-'claim data'!C24)/1000</f>
        <v>1359.605881153066</v>
      </c>
      <c r="D11" s="37">
        <f>'avg case rx trend'!D25*('claim data'!D10-'claim data'!D24)/1000</f>
        <v>966.3398303951602</v>
      </c>
      <c r="E11" s="37">
        <f>'avg case rx trend'!E25*('claim data'!E10-'claim data'!E24)/1000</f>
        <v>778.4897025171626</v>
      </c>
      <c r="F11" s="37">
        <f>'avg case rx trend'!F25*('claim data'!F10-'claim data'!F24)/1000</f>
        <v>729.8670871817978</v>
      </c>
      <c r="G11" s="37">
        <f>'avg case rx trend'!G25*('claim data'!G10-'claim data'!G24)/1000</f>
        <v>627</v>
      </c>
      <c r="H11" s="37"/>
      <c r="I11" s="37"/>
      <c r="J11" s="37"/>
      <c r="K11" s="129"/>
      <c r="L11" s="19"/>
    </row>
    <row r="12" spans="1:12" ht="12.75">
      <c r="A12" s="127">
        <f t="shared" si="1"/>
        <v>1999</v>
      </c>
      <c r="B12" s="128">
        <f>'avg case rx trend'!B26*('claim data'!B11-'claim data'!B25)/1000</f>
        <v>1948.3318191568812</v>
      </c>
      <c r="C12" s="37">
        <f>'avg case rx trend'!C26*('claim data'!C11-'claim data'!C25)/1000</f>
        <v>1715.015356023235</v>
      </c>
      <c r="D12" s="37">
        <f>'avg case rx trend'!D26*('claim data'!D11-'claim data'!D25)/1000</f>
        <v>1239.0034703608615</v>
      </c>
      <c r="E12" s="37">
        <f>'avg case rx trend'!E26*('claim data'!E11-'claim data'!E25)/1000</f>
        <v>951.4874141876431</v>
      </c>
      <c r="F12" s="37">
        <f>'avg case rx trend'!F26*('claim data'!F11-'claim data'!F25)/1000</f>
        <v>931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2000</v>
      </c>
      <c r="B13" s="128">
        <f>'avg case rx trend'!B27*('claim data'!B12-'claim data'!B26)/1000</f>
        <v>2323.601438072426</v>
      </c>
      <c r="C13" s="37">
        <f>'avg case rx trend'!C27*('claim data'!C12-'claim data'!C26)/1000</f>
        <v>1839.2847498167514</v>
      </c>
      <c r="D13" s="37">
        <f>'avg case rx trend'!D27*('claim data'!D12-'claim data'!D26)/1000</f>
        <v>1402.9331602855293</v>
      </c>
      <c r="E13" s="37">
        <f>'avg case rx trend'!E27*('claim data'!E12-'claim data'!E26)/1000</f>
        <v>1134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2001</v>
      </c>
      <c r="B14" s="128">
        <f>'avg case rx trend'!B28*('claim data'!B13-'claim data'!B27)/1000</f>
        <v>2901.495906613149</v>
      </c>
      <c r="C14" s="37">
        <f>'avg case rx trend'!C28*('claim data'!C13-'claim data'!C27)/1000</f>
        <v>2173.3340727595387</v>
      </c>
      <c r="D14" s="37">
        <f>'avg case rx trend'!D28*('claim data'!D13-'claim data'!D27)/1000</f>
        <v>1689</v>
      </c>
      <c r="E14" s="37"/>
      <c r="F14" s="37"/>
      <c r="G14" s="163" t="s">
        <v>75</v>
      </c>
      <c r="H14" s="37"/>
      <c r="I14" s="37"/>
      <c r="J14" s="37"/>
      <c r="K14" s="129"/>
      <c r="L14" s="19"/>
    </row>
    <row r="15" spans="1:12" ht="12.75">
      <c r="A15" s="127">
        <f t="shared" si="1"/>
        <v>2002</v>
      </c>
      <c r="B15" s="128">
        <f>'avg case rx trend'!B29*('claim data'!B14-'claim data'!B28)/1000</f>
        <v>3760.751313147981</v>
      </c>
      <c r="C15" s="37">
        <f>'avg case rx trend'!C29*('claim data'!C14-'claim data'!C28)/1000</f>
        <v>2913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2003</v>
      </c>
      <c r="B16" s="130">
        <f>'avg case rx trend'!B30*('claim data'!B15-'claim data'!B29)/1000</f>
        <v>4589.000000000001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123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1994</v>
      </c>
      <c r="B21" s="124">
        <f>'triangle data'!B6+'adj incd losses'!B7</f>
        <v>1244.2040279102112</v>
      </c>
      <c r="C21" s="125">
        <f>'triangle data'!C6+'adj incd losses'!C7</f>
        <v>2028.6922794863833</v>
      </c>
      <c r="D21" s="125">
        <f>'triangle data'!D6+'adj incd losses'!D7</f>
        <v>2083.26115430364</v>
      </c>
      <c r="E21" s="125">
        <f>'triangle data'!E6+'adj incd losses'!E7</f>
        <v>2101.590967196937</v>
      </c>
      <c r="F21" s="125">
        <f>'triangle data'!F6+'adj incd losses'!F7</f>
        <v>2124.7787578919797</v>
      </c>
      <c r="G21" s="125">
        <f>'triangle data'!G6+'adj incd losses'!G7</f>
        <v>2135.2770871778657</v>
      </c>
      <c r="H21" s="125">
        <f>'triangle data'!H6+'adj incd losses'!H7</f>
        <v>2144.5868960153775</v>
      </c>
      <c r="I21" s="125">
        <f>'triangle data'!I6+'adj incd losses'!I7</f>
        <v>2148.5618453992747</v>
      </c>
      <c r="J21" s="125">
        <f>'triangle data'!J6+'adj incd losses'!J7</f>
        <v>2159.0621118012423</v>
      </c>
      <c r="K21" s="126">
        <f>'triangle data'!K6+'adj incd losses'!K7</f>
        <v>2174</v>
      </c>
      <c r="L21" s="19"/>
    </row>
    <row r="22" spans="1:12" ht="12.75">
      <c r="A22" s="127">
        <f t="shared" si="3"/>
        <v>1995</v>
      </c>
      <c r="B22" s="128">
        <f>'triangle data'!B7+'adj incd losses'!B8</f>
        <v>1484.0619225683927</v>
      </c>
      <c r="C22" s="37">
        <f>'triangle data'!C7+'adj incd losses'!C8</f>
        <v>2293.8798036970566</v>
      </c>
      <c r="D22" s="37">
        <f>'triangle data'!D7+'adj incd losses'!D8</f>
        <v>2372.3671032152274</v>
      </c>
      <c r="E22" s="37">
        <f>'triangle data'!E7+'adj incd losses'!E8</f>
        <v>2408.5016114945365</v>
      </c>
      <c r="F22" s="37">
        <f>'triangle data'!F7+'adj incd losses'!F8</f>
        <v>2451.6504644300885</v>
      </c>
      <c r="G22" s="37">
        <f>'triangle data'!G7+'adj incd losses'!G8</f>
        <v>2468.071635426588</v>
      </c>
      <c r="H22" s="37">
        <f>'triangle data'!H7+'adj incd losses'!H8</f>
        <v>2484.3954555385626</v>
      </c>
      <c r="I22" s="37">
        <f>'triangle data'!I7+'adj incd losses'!I8</f>
        <v>2494.954171562867</v>
      </c>
      <c r="J22" s="37">
        <f>'triangle data'!J7+'adj incd losses'!J8</f>
        <v>2504</v>
      </c>
      <c r="K22" s="129"/>
      <c r="L22" s="19"/>
    </row>
    <row r="23" spans="1:12" ht="12.75">
      <c r="A23" s="127">
        <f t="shared" si="3"/>
        <v>1996</v>
      </c>
      <c r="B23" s="128">
        <f>'triangle data'!B8+'adj incd losses'!B9</f>
        <v>1982.900060688668</v>
      </c>
      <c r="C23" s="37">
        <f>'triangle data'!C8+'adj incd losses'!C9</f>
        <v>2906.233222339395</v>
      </c>
      <c r="D23" s="37">
        <f>'triangle data'!D8+'adj incd losses'!D9</f>
        <v>3017.1453192893923</v>
      </c>
      <c r="E23" s="37">
        <f>'triangle data'!E8+'adj incd losses'!E9</f>
        <v>3092.01055524199</v>
      </c>
      <c r="F23" s="37">
        <f>'triangle data'!F8+'adj incd losses'!F9</f>
        <v>3139.90364661739</v>
      </c>
      <c r="G23" s="37">
        <f>'triangle data'!G8+'adj incd losses'!G9</f>
        <v>3135.978872456355</v>
      </c>
      <c r="H23" s="37">
        <f>'triangle data'!H8+'adj incd losses'!H9</f>
        <v>3157.8571116451826</v>
      </c>
      <c r="I23" s="37">
        <f>'triangle data'!I8+'adj incd losses'!I9</f>
        <v>3175</v>
      </c>
      <c r="J23" s="37"/>
      <c r="K23" s="129"/>
      <c r="L23" s="19"/>
    </row>
    <row r="24" spans="1:12" ht="12.75">
      <c r="A24" s="127">
        <f t="shared" si="3"/>
        <v>1997</v>
      </c>
      <c r="B24" s="128">
        <f>'triangle data'!B9+'adj incd losses'!B10</f>
        <v>2378.380923664395</v>
      </c>
      <c r="C24" s="37">
        <f>'triangle data'!C9+'adj incd losses'!C10</f>
        <v>3629.5566273948943</v>
      </c>
      <c r="D24" s="37">
        <f>'triangle data'!D9+'adj incd losses'!D10</f>
        <v>3820.7596364289384</v>
      </c>
      <c r="E24" s="37">
        <f>'triangle data'!E9+'adj incd losses'!E10</f>
        <v>3874.568946200465</v>
      </c>
      <c r="F24" s="37">
        <f>'triangle data'!F9+'adj incd losses'!F10</f>
        <v>3948.774263690412</v>
      </c>
      <c r="G24" s="37">
        <f>'triangle data'!G9+'adj incd losses'!G10</f>
        <v>3989.0786445012786</v>
      </c>
      <c r="H24" s="37">
        <f>'triangle data'!H9+'adj incd losses'!H10</f>
        <v>4017</v>
      </c>
      <c r="I24" s="37"/>
      <c r="J24" s="37"/>
      <c r="K24" s="129"/>
      <c r="L24" s="19"/>
    </row>
    <row r="25" spans="1:12" ht="12.75">
      <c r="A25" s="127">
        <f t="shared" si="3"/>
        <v>1998</v>
      </c>
      <c r="B25" s="128">
        <f>'triangle data'!B10+'adj incd losses'!B11</f>
        <v>3212.2136651490755</v>
      </c>
      <c r="C25" s="37">
        <f>'triangle data'!C10+'adj incd losses'!C11</f>
        <v>4665.605881153066</v>
      </c>
      <c r="D25" s="37">
        <f>'triangle data'!D10+'adj incd losses'!D11</f>
        <v>4858.33983039516</v>
      </c>
      <c r="E25" s="37">
        <f>'triangle data'!E10+'adj incd losses'!E11</f>
        <v>4975.489702517163</v>
      </c>
      <c r="F25" s="37">
        <f>'triangle data'!F10+'adj incd losses'!F11</f>
        <v>5066.867087181798</v>
      </c>
      <c r="G25" s="37">
        <f>'triangle data'!G10+'adj incd losses'!G11</f>
        <v>5083</v>
      </c>
      <c r="H25" s="37"/>
      <c r="I25" s="37"/>
      <c r="J25" s="37"/>
      <c r="K25" s="129"/>
      <c r="L25" s="19"/>
    </row>
    <row r="26" spans="1:12" ht="12.75">
      <c r="A26" s="127">
        <f t="shared" si="3"/>
        <v>1999</v>
      </c>
      <c r="B26" s="128">
        <f>'triangle data'!B11+'adj incd losses'!B12</f>
        <v>3906.3318191568815</v>
      </c>
      <c r="C26" s="37">
        <f>'triangle data'!C11+'adj incd losses'!C12</f>
        <v>5915.015356023235</v>
      </c>
      <c r="D26" s="37">
        <f>'triangle data'!D11+'adj incd losses'!D12</f>
        <v>6131.003470360862</v>
      </c>
      <c r="E26" s="37">
        <f>'triangle data'!E11+'adj incd losses'!E12</f>
        <v>6276.4874141876435</v>
      </c>
      <c r="F26" s="37">
        <f>'triangle data'!F11+'adj incd losses'!F12</f>
        <v>6430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2000</v>
      </c>
      <c r="B27" s="128">
        <f>'triangle data'!B12+'adj incd losses'!B13</f>
        <v>4589.601438072426</v>
      </c>
      <c r="C27" s="37">
        <f>'triangle data'!C12+'adj incd losses'!C13</f>
        <v>6711.284749816751</v>
      </c>
      <c r="D27" s="37">
        <f>'triangle data'!D12+'adj incd losses'!D13</f>
        <v>7099.933160285529</v>
      </c>
      <c r="E27" s="37">
        <f>'triangle data'!E12+'adj incd losses'!E13</f>
        <v>7305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2001</v>
      </c>
      <c r="B28" s="128">
        <f>'triangle data'!B13+'adj incd losses'!B14</f>
        <v>5509.495906613149</v>
      </c>
      <c r="C28" s="37">
        <f>'triangle data'!C13+'adj incd losses'!C14</f>
        <v>7791.334072759539</v>
      </c>
      <c r="D28" s="37">
        <f>'triangle data'!D13+'adj incd losses'!D14</f>
        <v>8293</v>
      </c>
      <c r="E28" s="37"/>
      <c r="F28" s="37"/>
      <c r="G28" s="163" t="s">
        <v>76</v>
      </c>
      <c r="H28" s="37"/>
      <c r="I28" s="37"/>
      <c r="J28" s="37"/>
      <c r="K28" s="129"/>
      <c r="L28" s="19"/>
    </row>
    <row r="29" spans="1:12" ht="12.75">
      <c r="A29" s="127">
        <f t="shared" si="3"/>
        <v>2002</v>
      </c>
      <c r="B29" s="128">
        <f>'triangle data'!B14+'adj incd losses'!B15</f>
        <v>7030.751313147981</v>
      </c>
      <c r="C29" s="37">
        <f>'triangle data'!C14+'adj incd losses'!C15</f>
        <v>10151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2003</v>
      </c>
      <c r="B30" s="130">
        <f>'triangle data'!B15+'adj incd losses'!B16</f>
        <v>8590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136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133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47" t="s">
        <v>8</v>
      </c>
      <c r="C6" s="148" t="s">
        <v>9</v>
      </c>
      <c r="D6" s="148" t="s">
        <v>10</v>
      </c>
      <c r="E6" s="148" t="s">
        <v>11</v>
      </c>
      <c r="F6" s="148" t="s">
        <v>12</v>
      </c>
      <c r="G6" s="148" t="s">
        <v>13</v>
      </c>
      <c r="H6" s="148" t="s">
        <v>14</v>
      </c>
      <c r="I6" s="148" t="s">
        <v>15</v>
      </c>
      <c r="J6" s="148" t="s">
        <v>16</v>
      </c>
      <c r="K6" s="149" t="s">
        <v>17</v>
      </c>
      <c r="L6" s="19"/>
    </row>
    <row r="7" spans="1:12" ht="12.75">
      <c r="A7" s="116">
        <f aca="true" t="shared" si="0" ref="A7:A15">A8-1</f>
        <v>1994</v>
      </c>
      <c r="B7" s="150">
        <f>'adj incd losses'!C21/'adj incd losses'!B21</f>
        <v>1.6305141552176243</v>
      </c>
      <c r="C7" s="151">
        <f>'adj incd losses'!D21/'adj incd losses'!C21</f>
        <v>1.0268985470931413</v>
      </c>
      <c r="D7" s="151">
        <f>'adj incd losses'!E21/'adj incd losses'!D21</f>
        <v>1.0087986150250203</v>
      </c>
      <c r="E7" s="151">
        <f>'adj incd losses'!F21/'adj incd losses'!E21</f>
        <v>1.0110334461162869</v>
      </c>
      <c r="F7" s="151">
        <f>'adj incd losses'!G21/'adj incd losses'!F21</f>
        <v>1.0049409046692002</v>
      </c>
      <c r="G7" s="151">
        <f>'adj incd losses'!H21/'adj incd losses'!G21</f>
        <v>1.0043600003453492</v>
      </c>
      <c r="H7" s="151">
        <f>'adj incd losses'!I21/'adj incd losses'!H21</f>
        <v>1.0018534802162984</v>
      </c>
      <c r="I7" s="151">
        <f>'adj incd losses'!J21/'adj incd losses'!I21</f>
        <v>1.004887113873148</v>
      </c>
      <c r="J7" s="151">
        <f>'adj incd losses'!K21/'adj incd losses'!J21</f>
        <v>1.0069186931293492</v>
      </c>
      <c r="K7" s="152"/>
      <c r="L7" s="19"/>
    </row>
    <row r="8" spans="1:12" ht="12.75">
      <c r="A8" s="127">
        <f t="shared" si="0"/>
        <v>1995</v>
      </c>
      <c r="B8" s="153">
        <f>'adj incd losses'!C22/'adj incd losses'!B22</f>
        <v>1.545676611476664</v>
      </c>
      <c r="C8" s="50">
        <f>'adj incd losses'!D22/'adj incd losses'!C22</f>
        <v>1.0342159599607932</v>
      </c>
      <c r="D8" s="50">
        <f>'adj incd losses'!E22/'adj incd losses'!D22</f>
        <v>1.0152314151677186</v>
      </c>
      <c r="E8" s="50">
        <f>'adj incd losses'!F22/'adj incd losses'!E22</f>
        <v>1.0179152269318088</v>
      </c>
      <c r="F8" s="50">
        <f>'adj incd losses'!G22/'adj incd losses'!F22</f>
        <v>1.0066980066019797</v>
      </c>
      <c r="G8" s="50">
        <f>'adj incd losses'!H22/'adj incd losses'!G22</f>
        <v>1.006613997696689</v>
      </c>
      <c r="H8" s="50">
        <f>'adj incd losses'!I22/'adj incd losses'!H22</f>
        <v>1.0042500142240904</v>
      </c>
      <c r="I8" s="50">
        <f>'adj incd losses'!J22/'adj incd losses'!I22</f>
        <v>1.0036256491362592</v>
      </c>
      <c r="J8" s="50"/>
      <c r="K8" s="154"/>
      <c r="L8" s="19"/>
    </row>
    <row r="9" spans="1:12" ht="12.75">
      <c r="A9" s="127">
        <f t="shared" si="0"/>
        <v>1996</v>
      </c>
      <c r="B9" s="153">
        <f>'adj incd losses'!C23/'adj incd losses'!B23</f>
        <v>1.46564785586322</v>
      </c>
      <c r="C9" s="50">
        <f>'adj incd losses'!D23/'adj incd losses'!C23</f>
        <v>1.0381635224927743</v>
      </c>
      <c r="D9" s="50">
        <f>'adj incd losses'!E23/'adj incd losses'!D23</f>
        <v>1.0248132681823328</v>
      </c>
      <c r="E9" s="50">
        <f>'adj incd losses'!F23/'adj incd losses'!E23</f>
        <v>1.015489303972202</v>
      </c>
      <c r="F9" s="50">
        <f>'adj incd losses'!G23/'adj incd losses'!F23</f>
        <v>0.998750033567029</v>
      </c>
      <c r="G9" s="50">
        <f>'adj incd losses'!H23/'adj incd losses'!G23</f>
        <v>1.0069765263347232</v>
      </c>
      <c r="H9" s="50">
        <f>'adj incd losses'!I23/'adj incd losses'!H23</f>
        <v>1.0054286459927524</v>
      </c>
      <c r="I9" s="50"/>
      <c r="J9" s="50"/>
      <c r="K9" s="154"/>
      <c r="L9" s="19"/>
    </row>
    <row r="10" spans="1:12" ht="12.75">
      <c r="A10" s="127">
        <f t="shared" si="0"/>
        <v>1997</v>
      </c>
      <c r="B10" s="153">
        <f>'adj incd losses'!C24/'adj incd losses'!B24</f>
        <v>1.5260619488163403</v>
      </c>
      <c r="C10" s="50">
        <f>'adj incd losses'!D24/'adj incd losses'!C24</f>
        <v>1.0526794395742158</v>
      </c>
      <c r="D10" s="50">
        <f>'adj incd losses'!E24/'adj incd losses'!D24</f>
        <v>1.014083406152662</v>
      </c>
      <c r="E10" s="50">
        <f>'adj incd losses'!F24/'adj incd losses'!E24</f>
        <v>1.019151889802533</v>
      </c>
      <c r="F10" s="50">
        <f>'adj incd losses'!G24/'adj incd losses'!F24</f>
        <v>1.0102068080167235</v>
      </c>
      <c r="G10" s="50">
        <f>'adj incd losses'!H24/'adj incd losses'!G24</f>
        <v>1.0069994497444188</v>
      </c>
      <c r="H10" s="50"/>
      <c r="I10" s="50"/>
      <c r="J10" s="50"/>
      <c r="K10" s="154"/>
      <c r="L10" s="19"/>
    </row>
    <row r="11" spans="1:12" ht="12.75">
      <c r="A11" s="127">
        <f t="shared" si="0"/>
        <v>1998</v>
      </c>
      <c r="B11" s="153">
        <f>'adj incd losses'!C25/'adj incd losses'!B25</f>
        <v>1.4524581386887723</v>
      </c>
      <c r="C11" s="50">
        <f>'adj incd losses'!D25/'adj incd losses'!C25</f>
        <v>1.0413095220967232</v>
      </c>
      <c r="D11" s="50">
        <f>'adj incd losses'!E25/'adj incd losses'!D25</f>
        <v>1.0241131489792212</v>
      </c>
      <c r="E11" s="50">
        <f>'adj incd losses'!F25/'adj incd losses'!E25</f>
        <v>1.0183655057347232</v>
      </c>
      <c r="F11" s="50">
        <f>'adj incd losses'!G25/'adj incd losses'!F25</f>
        <v>1.0031840015813747</v>
      </c>
      <c r="G11" s="50"/>
      <c r="H11" s="50"/>
      <c r="I11" s="50"/>
      <c r="J11" s="50"/>
      <c r="K11" s="154"/>
      <c r="L11" s="19"/>
    </row>
    <row r="12" spans="1:12" ht="12.75">
      <c r="A12" s="127">
        <f t="shared" si="0"/>
        <v>1999</v>
      </c>
      <c r="B12" s="153">
        <f>'adj incd losses'!C26/'adj incd losses'!B26</f>
        <v>1.5142122149008568</v>
      </c>
      <c r="C12" s="50">
        <f>'adj incd losses'!D26/'adj incd losses'!C26</f>
        <v>1.0365152246169043</v>
      </c>
      <c r="D12" s="50">
        <f>'adj incd losses'!E26/'adj incd losses'!D26</f>
        <v>1.0237292222276655</v>
      </c>
      <c r="E12" s="50">
        <f>'adj incd losses'!F26/'adj incd losses'!E26</f>
        <v>1.0244583595380674</v>
      </c>
      <c r="F12" s="50"/>
      <c r="G12" s="50"/>
      <c r="H12" s="50"/>
      <c r="I12" s="50"/>
      <c r="J12" s="50"/>
      <c r="K12" s="154"/>
      <c r="L12" s="19"/>
    </row>
    <row r="13" spans="1:12" ht="12.75">
      <c r="A13" s="127">
        <f t="shared" si="0"/>
        <v>2000</v>
      </c>
      <c r="B13" s="153">
        <f>'adj incd losses'!C27/'adj incd losses'!B27</f>
        <v>1.462280513977572</v>
      </c>
      <c r="C13" s="50">
        <f>'adj incd losses'!D27/'adj incd losses'!C27</f>
        <v>1.0579096886746446</v>
      </c>
      <c r="D13" s="50">
        <f>'adj incd losses'!E27/'adj incd losses'!D27</f>
        <v>1.0288829253860503</v>
      </c>
      <c r="E13" s="50"/>
      <c r="F13" s="50"/>
      <c r="G13" s="50"/>
      <c r="H13" s="50"/>
      <c r="I13" s="50"/>
      <c r="J13" s="50"/>
      <c r="K13" s="154"/>
      <c r="L13" s="19"/>
    </row>
    <row r="14" spans="1:12" ht="12.75">
      <c r="A14" s="127">
        <f t="shared" si="0"/>
        <v>2001</v>
      </c>
      <c r="B14" s="153">
        <f>'adj incd losses'!C28/'adj incd losses'!B28</f>
        <v>1.41416459959748</v>
      </c>
      <c r="C14" s="50">
        <f>'adj incd losses'!D28/'adj incd losses'!C28</f>
        <v>1.0643876802811487</v>
      </c>
      <c r="D14" s="50"/>
      <c r="E14" s="50"/>
      <c r="F14" s="50"/>
      <c r="G14" s="50"/>
      <c r="H14" s="50"/>
      <c r="I14" s="50"/>
      <c r="J14" s="50"/>
      <c r="K14" s="154"/>
      <c r="L14" s="19"/>
    </row>
    <row r="15" spans="1:12" ht="12.75">
      <c r="A15" s="127">
        <f t="shared" si="0"/>
        <v>2002</v>
      </c>
      <c r="B15" s="153">
        <f>'adj incd losses'!C29/'adj incd losses'!B29</f>
        <v>1.4438001783702608</v>
      </c>
      <c r="C15" s="50"/>
      <c r="D15" s="50"/>
      <c r="E15" s="50"/>
      <c r="F15" s="50"/>
      <c r="G15" s="50"/>
      <c r="H15" s="50"/>
      <c r="I15" s="50"/>
      <c r="J15" s="50"/>
      <c r="K15" s="154"/>
      <c r="L15" s="19"/>
    </row>
    <row r="16" spans="1:12" ht="13.5" thickBot="1">
      <c r="A16" s="120">
        <f>curryear</f>
        <v>2003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1.4400817639817707</v>
      </c>
      <c r="C18" s="52">
        <f>AVERAGE(C12:C14)</f>
        <v>1.0529375311908993</v>
      </c>
      <c r="D18" s="52">
        <f>AVERAGE(D11:D13)</f>
        <v>1.0255750988643124</v>
      </c>
      <c r="E18" s="52">
        <f>AVERAGE(E10:E12)</f>
        <v>1.0206585850251078</v>
      </c>
      <c r="F18" s="52">
        <f>AVERAGE(F9:F11)</f>
        <v>1.004046947721709</v>
      </c>
      <c r="G18" s="52">
        <f>AVERAGE(G8:G10)</f>
        <v>1.0068633245919436</v>
      </c>
      <c r="H18" s="52">
        <f>AVERAGE(H7:H9)</f>
        <v>1.003844046811047</v>
      </c>
      <c r="I18" s="52">
        <f>AVERAGE(I7:I8)</f>
        <v>1.0042563815047036</v>
      </c>
      <c r="J18" s="52">
        <f>AVERAGE(J7)</f>
        <v>1.0069186931293492</v>
      </c>
      <c r="K18" s="19"/>
      <c r="L18" s="19"/>
    </row>
    <row r="19" spans="1:12" ht="12.75">
      <c r="A19" s="20" t="s">
        <v>19</v>
      </c>
      <c r="B19" s="52">
        <f>SUM('adj incd losses'!C27:C29)/SUM('adj incd losses'!B27:B29)</f>
        <v>1.439219885419249</v>
      </c>
      <c r="C19" s="52">
        <f>SUM('adj incd losses'!D26:D28)/SUM('adj incd losses'!C26:C28)</f>
        <v>1.0541836748748503</v>
      </c>
      <c r="D19" s="52">
        <f>SUM('adj incd losses'!E25:E27)/SUM('adj incd losses'!D25:D27)</f>
        <v>1.0258551333808474</v>
      </c>
      <c r="E19" s="52">
        <f>SUM('adj incd losses'!F24:F26)/SUM('adj incd losses'!E24:E26)</f>
        <v>1.0210950528058387</v>
      </c>
      <c r="F19" s="52">
        <f>SUM('adj incd losses'!G23:G25)/SUM('adj incd losses'!F23:F25)</f>
        <v>1.0043200464873339</v>
      </c>
      <c r="G19" s="52">
        <f>SUM('adj incd losses'!H22:H24)/SUM('adj incd losses'!G22:G24)</f>
        <v>1.0068927889689767</v>
      </c>
      <c r="H19" s="52">
        <f>SUM('adj incd losses'!I21:I23)/SUM('adj incd losses'!H21:H23)</f>
        <v>1.004067960295409</v>
      </c>
      <c r="I19" s="52">
        <f>SUM('adj incd losses'!J21:J22)/SUM('adj incd losses'!I21:I22)</f>
        <v>1.0042093307673974</v>
      </c>
      <c r="J19" s="52">
        <f>SUM('adj incd losses'!K21:K21)/SUM('adj incd losses'!J21:J21)</f>
        <v>1.0069186931293492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1.4949795796565324</v>
      </c>
      <c r="C20" s="52">
        <f t="shared" si="1"/>
        <v>1.0440099480987932</v>
      </c>
      <c r="D20" s="52">
        <f t="shared" si="1"/>
        <v>1.0199502858743814</v>
      </c>
      <c r="E20" s="52">
        <f t="shared" si="1"/>
        <v>1.0177356220159368</v>
      </c>
      <c r="F20" s="52">
        <f t="shared" si="1"/>
        <v>1.0047559508872612</v>
      </c>
      <c r="G20" s="52">
        <f t="shared" si="1"/>
        <v>1.0062374935302951</v>
      </c>
      <c r="H20" s="52">
        <f t="shared" si="1"/>
        <v>1.003844046811047</v>
      </c>
      <c r="I20" s="52">
        <f t="shared" si="1"/>
        <v>1.0042563815047036</v>
      </c>
      <c r="J20" s="52">
        <f t="shared" si="1"/>
        <v>1.0069186931293492</v>
      </c>
      <c r="K20" s="19"/>
      <c r="L20" s="19"/>
    </row>
    <row r="21" spans="1:12" ht="12.75">
      <c r="A21" s="20" t="s">
        <v>21</v>
      </c>
      <c r="B21" s="52">
        <f>SUM('adj incd losses'!C$21:C29)/SUM('adj incd losses'!B$21:B29)</f>
        <v>1.4708241961224973</v>
      </c>
      <c r="C21" s="52">
        <f>SUM('adj incd losses'!D$21:D28)/SUM('adj incd losses'!C$21:C28)</f>
        <v>1.048250706297457</v>
      </c>
      <c r="D21" s="52">
        <f>SUM('adj incd losses'!E$21:E27)/SUM('adj incd losses'!D$21:D27)</f>
        <v>1.0221503501460487</v>
      </c>
      <c r="E21" s="52">
        <f>SUM('adj incd losses'!F$21:F26)/SUM('adj incd losses'!E$21:E26)</f>
        <v>1.019065146336686</v>
      </c>
      <c r="F21" s="52">
        <f>SUM('adj incd losses'!G$21:G25)/SUM('adj incd losses'!F$21:F25)</f>
        <v>1.0047473190376046</v>
      </c>
      <c r="G21" s="52">
        <f>SUM('adj incd losses'!H$21:H24)/SUM('adj incd losses'!G$21:G24)</f>
        <v>1.0064316687277242</v>
      </c>
      <c r="H21" s="52">
        <f>SUM('adj incd losses'!I$21:I23)/SUM('adj incd losses'!H$21:H23)</f>
        <v>1.004067960295409</v>
      </c>
      <c r="I21" s="52">
        <f>SUM('adj incd losses'!J$21:J22)/SUM('adj incd losses'!I$21:I22)</f>
        <v>1.0042093307673974</v>
      </c>
      <c r="J21" s="52">
        <f>SUM('adj incd losses'!K$21:K21)/SUM('adj incd losses'!J$21:J21)</f>
        <v>1.0069186931293492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1.455</v>
      </c>
      <c r="C23" s="54">
        <v>1.05</v>
      </c>
      <c r="D23" s="54">
        <v>1.025</v>
      </c>
      <c r="E23" s="54">
        <v>1.02</v>
      </c>
      <c r="F23" s="54">
        <v>1.005</v>
      </c>
      <c r="G23" s="54">
        <v>1.005</v>
      </c>
      <c r="H23" s="54">
        <v>1.005</v>
      </c>
      <c r="I23" s="54">
        <v>1.005</v>
      </c>
      <c r="J23" s="54">
        <v>1.005</v>
      </c>
      <c r="K23" s="54">
        <v>1.012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1.6572466539502395</v>
      </c>
      <c r="C24" s="54">
        <f t="shared" si="2"/>
        <v>1.1390011367355597</v>
      </c>
      <c r="D24" s="54">
        <f t="shared" si="2"/>
        <v>1.0847629873671996</v>
      </c>
      <c r="E24" s="54">
        <f t="shared" si="2"/>
        <v>1.0583053535289753</v>
      </c>
      <c r="F24" s="54">
        <f t="shared" si="2"/>
        <v>1.037554268165662</v>
      </c>
      <c r="G24" s="54">
        <f t="shared" si="2"/>
        <v>1.0323923066324996</v>
      </c>
      <c r="H24" s="54">
        <f t="shared" si="2"/>
        <v>1.0272560264999997</v>
      </c>
      <c r="I24" s="54">
        <f t="shared" si="2"/>
        <v>1.0221452999999998</v>
      </c>
      <c r="J24" s="54">
        <f t="shared" si="2"/>
        <v>1.0170599999999999</v>
      </c>
      <c r="K24" s="54">
        <f>K23</f>
        <v>1.012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8" ht="12.75">
      <c r="A28" s="13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28</v>
      </c>
      <c r="D4" s="24" t="s">
        <v>30</v>
      </c>
      <c r="E4" s="58" t="s">
        <v>31</v>
      </c>
      <c r="F4" s="59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12/31/03</v>
      </c>
      <c r="D6" s="60" t="str">
        <f>C6</f>
        <v>@ 12/31/03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124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6">A9-1</f>
        <v>1994</v>
      </c>
      <c r="B8" s="37">
        <v>2698</v>
      </c>
      <c r="C8" s="62">
        <f>'triangle data'!K6</f>
        <v>1991</v>
      </c>
      <c r="D8" s="37">
        <f>'triangle data'!K20</f>
        <v>2174</v>
      </c>
      <c r="E8" s="64">
        <f>'paid dev'!K$24</f>
        <v>1.125</v>
      </c>
      <c r="F8" s="63">
        <f>'adj dev'!K$24</f>
        <v>1.012</v>
      </c>
      <c r="G8" s="62">
        <f aca="true" t="shared" si="1" ref="G8:G17">C8*E8</f>
        <v>2239.875</v>
      </c>
      <c r="H8" s="62">
        <f aca="true" t="shared" si="2" ref="H8:H17">D8*F8</f>
        <v>2200.088</v>
      </c>
      <c r="I8" s="65">
        <f aca="true" t="shared" si="3" ref="I8:I18">G8/B8</f>
        <v>0.8301982950333581</v>
      </c>
      <c r="J8" s="66">
        <f aca="true" t="shared" si="4" ref="J8:J18">H8/B8</f>
        <v>0.8154514455151965</v>
      </c>
      <c r="K8" s="19"/>
    </row>
    <row r="9" spans="1:11" ht="12.75">
      <c r="A9" s="35">
        <f t="shared" si="0"/>
        <v>1995</v>
      </c>
      <c r="B9" s="37">
        <v>3029</v>
      </c>
      <c r="C9" s="67">
        <f>'triangle data'!J7</f>
        <v>2279</v>
      </c>
      <c r="D9" s="37">
        <f>'triangle data'!J21</f>
        <v>2504</v>
      </c>
      <c r="E9" s="68">
        <f>'paid dev'!J$24</f>
        <v>1.13625</v>
      </c>
      <c r="F9" s="63">
        <f>'adj dev'!J$24</f>
        <v>1.0170599999999999</v>
      </c>
      <c r="G9" s="67">
        <f t="shared" si="1"/>
        <v>2589.51375</v>
      </c>
      <c r="H9" s="67">
        <f t="shared" si="2"/>
        <v>2546.7182399999997</v>
      </c>
      <c r="I9" s="65">
        <f t="shared" si="3"/>
        <v>0.8549071475734566</v>
      </c>
      <c r="J9" s="69">
        <f t="shared" si="4"/>
        <v>0.8407785539782106</v>
      </c>
      <c r="K9" s="19"/>
    </row>
    <row r="10" spans="1:11" ht="12.75">
      <c r="A10" s="35">
        <f t="shared" si="0"/>
        <v>1996</v>
      </c>
      <c r="B10" s="37">
        <v>3821</v>
      </c>
      <c r="C10" s="67">
        <f>'triangle data'!I8</f>
        <v>2854</v>
      </c>
      <c r="D10" s="37">
        <f>'triangle data'!I22</f>
        <v>3175</v>
      </c>
      <c r="E10" s="68">
        <f>'paid dev'!I$24</f>
        <v>1.1532937499999998</v>
      </c>
      <c r="F10" s="63">
        <f>'adj dev'!I$24</f>
        <v>1.0221452999999998</v>
      </c>
      <c r="G10" s="67">
        <f t="shared" si="1"/>
        <v>3291.5003624999995</v>
      </c>
      <c r="H10" s="67">
        <f t="shared" si="2"/>
        <v>3245.3113274999996</v>
      </c>
      <c r="I10" s="65">
        <f t="shared" si="3"/>
        <v>0.861423805940853</v>
      </c>
      <c r="J10" s="69">
        <f t="shared" si="4"/>
        <v>0.8493355999738288</v>
      </c>
      <c r="K10" s="19"/>
    </row>
    <row r="11" spans="1:11" ht="12.75">
      <c r="A11" s="35">
        <f t="shared" si="0"/>
        <v>1997</v>
      </c>
      <c r="B11" s="37">
        <v>4883</v>
      </c>
      <c r="C11" s="67">
        <f>'triangle data'!H9</f>
        <v>3575</v>
      </c>
      <c r="D11" s="37">
        <f>'triangle data'!H23</f>
        <v>4017</v>
      </c>
      <c r="E11" s="68">
        <f>'paid dev'!H$24</f>
        <v>1.1705931562499996</v>
      </c>
      <c r="F11" s="63">
        <f>'adj dev'!H$24</f>
        <v>1.0272560264999997</v>
      </c>
      <c r="G11" s="67">
        <f t="shared" si="1"/>
        <v>4184.870533593748</v>
      </c>
      <c r="H11" s="67">
        <f t="shared" si="2"/>
        <v>4126.487458450499</v>
      </c>
      <c r="I11" s="65">
        <f t="shared" si="3"/>
        <v>0.8570285753827049</v>
      </c>
      <c r="J11" s="69">
        <f t="shared" si="4"/>
        <v>0.8450721807189225</v>
      </c>
      <c r="K11" s="19"/>
    </row>
    <row r="12" spans="1:11" ht="12.75">
      <c r="A12" s="35">
        <f t="shared" si="0"/>
        <v>1998</v>
      </c>
      <c r="B12" s="37">
        <v>5981</v>
      </c>
      <c r="C12" s="67">
        <f>'triangle data'!G10</f>
        <v>4456</v>
      </c>
      <c r="D12" s="37">
        <f>'triangle data'!G24</f>
        <v>5083</v>
      </c>
      <c r="E12" s="68">
        <f>'paid dev'!G$24</f>
        <v>1.1940050193749996</v>
      </c>
      <c r="F12" s="63">
        <f>'adj dev'!G$24</f>
        <v>1.0323923066324996</v>
      </c>
      <c r="G12" s="67">
        <f t="shared" si="1"/>
        <v>5320.486366334998</v>
      </c>
      <c r="H12" s="67">
        <f t="shared" si="2"/>
        <v>5247.650094612995</v>
      </c>
      <c r="I12" s="65">
        <f t="shared" si="3"/>
        <v>0.8895646825505765</v>
      </c>
      <c r="J12" s="69">
        <f t="shared" si="4"/>
        <v>0.8773867404469144</v>
      </c>
      <c r="K12" s="19"/>
    </row>
    <row r="13" spans="1:11" ht="12.75">
      <c r="A13" s="35">
        <f t="shared" si="0"/>
        <v>1999</v>
      </c>
      <c r="B13" s="37">
        <v>7588</v>
      </c>
      <c r="C13" s="67">
        <f>'triangle data'!F11</f>
        <v>5499</v>
      </c>
      <c r="D13" s="37">
        <f>'triangle data'!F25</f>
        <v>6430</v>
      </c>
      <c r="E13" s="68">
        <f>'paid dev'!F$24</f>
        <v>1.2298251699562497</v>
      </c>
      <c r="F13" s="63">
        <f>'adj dev'!F$24</f>
        <v>1.037554268165662</v>
      </c>
      <c r="G13" s="67">
        <f t="shared" si="1"/>
        <v>6762.808609589417</v>
      </c>
      <c r="H13" s="67">
        <f t="shared" si="2"/>
        <v>6671.473944305207</v>
      </c>
      <c r="I13" s="65">
        <f t="shared" si="3"/>
        <v>0.8912504756970765</v>
      </c>
      <c r="J13" s="69">
        <f t="shared" si="4"/>
        <v>0.8792137512263056</v>
      </c>
      <c r="K13" s="19"/>
    </row>
    <row r="14" spans="1:11" ht="12.75">
      <c r="A14" s="35">
        <f t="shared" si="0"/>
        <v>2000</v>
      </c>
      <c r="B14" s="37">
        <v>8981</v>
      </c>
      <c r="C14" s="67">
        <f>'triangle data'!E12</f>
        <v>6171</v>
      </c>
      <c r="D14" s="37">
        <f>'triangle data'!E26</f>
        <v>7305</v>
      </c>
      <c r="E14" s="68">
        <f>'paid dev'!E$24</f>
        <v>1.270409400564806</v>
      </c>
      <c r="F14" s="63">
        <f>'adj dev'!E$24</f>
        <v>1.0583053535289753</v>
      </c>
      <c r="G14" s="67">
        <f t="shared" si="1"/>
        <v>7839.696410885417</v>
      </c>
      <c r="H14" s="67">
        <f t="shared" si="2"/>
        <v>7730.920607529164</v>
      </c>
      <c r="I14" s="65">
        <f t="shared" si="3"/>
        <v>0.8729202105428591</v>
      </c>
      <c r="J14" s="69">
        <f t="shared" si="4"/>
        <v>0.8608084408784282</v>
      </c>
      <c r="K14" s="19"/>
    </row>
    <row r="15" spans="1:11" ht="12.75">
      <c r="A15" s="35">
        <f t="shared" si="0"/>
        <v>2001</v>
      </c>
      <c r="B15" s="37">
        <v>10725</v>
      </c>
      <c r="C15" s="67">
        <f>'triangle data'!D13</f>
        <v>6604</v>
      </c>
      <c r="D15" s="37">
        <f>'triangle data'!D27</f>
        <v>8293</v>
      </c>
      <c r="E15" s="68">
        <f>'paid dev'!D$24</f>
        <v>1.3783941996128144</v>
      </c>
      <c r="F15" s="63">
        <f>'adj dev'!D$24</f>
        <v>1.0847629873671996</v>
      </c>
      <c r="G15" s="67">
        <f t="shared" si="1"/>
        <v>9102.915294243026</v>
      </c>
      <c r="H15" s="67">
        <f t="shared" si="2"/>
        <v>8995.939454236186</v>
      </c>
      <c r="I15" s="65">
        <f t="shared" si="3"/>
        <v>0.8487566707918905</v>
      </c>
      <c r="J15" s="69">
        <f t="shared" si="4"/>
        <v>0.8387822334952155</v>
      </c>
      <c r="K15" s="19"/>
    </row>
    <row r="16" spans="1:11" ht="12.75">
      <c r="A16" s="35">
        <f t="shared" si="0"/>
        <v>2002</v>
      </c>
      <c r="B16" s="37">
        <v>14171</v>
      </c>
      <c r="C16" s="67">
        <f>'triangle data'!C14</f>
        <v>7238</v>
      </c>
      <c r="D16" s="37">
        <f>'triangle data'!C28</f>
        <v>10151</v>
      </c>
      <c r="E16" s="68">
        <f>'paid dev'!C$24</f>
        <v>1.6127212135469928</v>
      </c>
      <c r="F16" s="63">
        <f>'adj dev'!C$24</f>
        <v>1.1390011367355597</v>
      </c>
      <c r="G16" s="67">
        <f t="shared" si="1"/>
        <v>11672.876143653135</v>
      </c>
      <c r="H16" s="67">
        <f t="shared" si="2"/>
        <v>11562.000539002667</v>
      </c>
      <c r="I16" s="65">
        <f t="shared" si="3"/>
        <v>0.8237157676701105</v>
      </c>
      <c r="J16" s="69">
        <f t="shared" si="4"/>
        <v>0.8158916476609037</v>
      </c>
      <c r="K16" s="19"/>
    </row>
    <row r="17" spans="1:11" ht="12.75">
      <c r="A17" s="28">
        <f>curryear</f>
        <v>2003</v>
      </c>
      <c r="B17" s="37">
        <v>17881</v>
      </c>
      <c r="C17" s="70">
        <f>'triangle data'!B15</f>
        <v>4001</v>
      </c>
      <c r="D17" s="37">
        <f>'triangle data'!B29</f>
        <v>8590</v>
      </c>
      <c r="E17" s="71">
        <f>'paid dev'!B$24</f>
        <v>3.539923063735649</v>
      </c>
      <c r="F17" s="63">
        <f>'adj dev'!B$24</f>
        <v>1.6572466539502395</v>
      </c>
      <c r="G17" s="70">
        <f t="shared" si="1"/>
        <v>14163.232178006332</v>
      </c>
      <c r="H17" s="70">
        <f t="shared" si="2"/>
        <v>14235.748757432557</v>
      </c>
      <c r="I17" s="65">
        <f t="shared" si="3"/>
        <v>0.7920827793751094</v>
      </c>
      <c r="J17" s="72">
        <f t="shared" si="4"/>
        <v>0.7961382896612358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66562.33842306928</v>
      </c>
      <c r="I18" s="75">
        <f t="shared" si="3"/>
        <v>0.8421446707390616</v>
      </c>
      <c r="J18" s="75">
        <f t="shared" si="4"/>
        <v>0.8345537553984462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8" t="s">
        <v>79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18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7" ht="12.75">
      <c r="A27" s="13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28</v>
      </c>
      <c r="F5" s="35" t="s">
        <v>87</v>
      </c>
      <c r="G5" s="35" t="s">
        <v>90</v>
      </c>
      <c r="H5" s="35" t="s">
        <v>28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88</v>
      </c>
      <c r="G6" s="35" t="s">
        <v>88</v>
      </c>
      <c r="H6" s="60" t="str">
        <f>"@ "&amp;TEXT(curreval,"mm/dd/yy")</f>
        <v>@ 12/31/03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113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1994</v>
      </c>
      <c r="B8" s="37">
        <v>2698</v>
      </c>
      <c r="C8" s="156">
        <v>0.84</v>
      </c>
      <c r="D8" s="37">
        <f>B8*C8</f>
        <v>2266.3199999999997</v>
      </c>
      <c r="E8" s="64">
        <f>'paid dev'!K$24</f>
        <v>1.125</v>
      </c>
      <c r="F8" s="102">
        <f>1-1/E8</f>
        <v>0.11111111111111116</v>
      </c>
      <c r="G8" s="62">
        <f>D8*F8</f>
        <v>251.81333333333342</v>
      </c>
      <c r="H8" s="37">
        <f>ultimate!C8</f>
        <v>1991</v>
      </c>
      <c r="I8" s="62">
        <f>G8+H8</f>
        <v>2242.8133333333335</v>
      </c>
      <c r="J8" s="156">
        <f>I8/B8</f>
        <v>0.831287373362985</v>
      </c>
      <c r="K8" s="19"/>
    </row>
    <row r="9" spans="1:11" ht="12.75">
      <c r="A9" s="35">
        <f t="shared" si="0"/>
        <v>1995</v>
      </c>
      <c r="B9" s="37">
        <v>3029</v>
      </c>
      <c r="C9" s="157">
        <v>0.84</v>
      </c>
      <c r="D9" s="37">
        <f aca="true" t="shared" si="1" ref="D9:D17">B9*C9</f>
        <v>2544.36</v>
      </c>
      <c r="E9" s="68">
        <f>'paid dev'!J$24</f>
        <v>1.13625</v>
      </c>
      <c r="F9" s="102">
        <f>1-1/E9</f>
        <v>0.11991199119911988</v>
      </c>
      <c r="G9" s="67">
        <f aca="true" t="shared" si="2" ref="G9:G17">D9*F9</f>
        <v>305.0992739273927</v>
      </c>
      <c r="H9" s="37">
        <f>ultimate!C9</f>
        <v>2279</v>
      </c>
      <c r="I9" s="67">
        <f aca="true" t="shared" si="3" ref="I9:I17">G9+H9</f>
        <v>2584.0992739273925</v>
      </c>
      <c r="J9" s="157">
        <f aca="true" t="shared" si="4" ref="J9:J17">I9/B9</f>
        <v>0.8531196018248242</v>
      </c>
      <c r="K9" s="19"/>
    </row>
    <row r="10" spans="1:11" ht="12.75">
      <c r="A10" s="35">
        <f t="shared" si="0"/>
        <v>1996</v>
      </c>
      <c r="B10" s="37">
        <v>3821</v>
      </c>
      <c r="C10" s="157">
        <v>0.84</v>
      </c>
      <c r="D10" s="37">
        <f t="shared" si="1"/>
        <v>3209.64</v>
      </c>
      <c r="E10" s="68">
        <f>'paid dev'!I$24</f>
        <v>1.1532937499999998</v>
      </c>
      <c r="F10" s="102">
        <f aca="true" t="shared" si="5" ref="F10:F17">1-1/E10</f>
        <v>0.13291821793016723</v>
      </c>
      <c r="G10" s="67">
        <f t="shared" si="2"/>
        <v>426.61962899738194</v>
      </c>
      <c r="H10" s="37">
        <f>ultimate!C10</f>
        <v>2854</v>
      </c>
      <c r="I10" s="67">
        <f t="shared" si="3"/>
        <v>3280.619628997382</v>
      </c>
      <c r="J10" s="157">
        <f t="shared" si="4"/>
        <v>0.8585761918339131</v>
      </c>
      <c r="K10" s="19"/>
    </row>
    <row r="11" spans="1:11" ht="12.75">
      <c r="A11" s="35">
        <f t="shared" si="0"/>
        <v>1997</v>
      </c>
      <c r="B11" s="37">
        <v>4883</v>
      </c>
      <c r="C11" s="157">
        <v>0.84</v>
      </c>
      <c r="D11" s="37">
        <f t="shared" si="1"/>
        <v>4101.72</v>
      </c>
      <c r="E11" s="68">
        <f>'paid dev'!H$24</f>
        <v>1.1705931562499996</v>
      </c>
      <c r="F11" s="102">
        <f t="shared" si="5"/>
        <v>0.14573223441395777</v>
      </c>
      <c r="G11" s="67">
        <f t="shared" si="2"/>
        <v>597.752820540419</v>
      </c>
      <c r="H11" s="37">
        <f>ultimate!C11</f>
        <v>3575</v>
      </c>
      <c r="I11" s="67">
        <f t="shared" si="3"/>
        <v>4172.752820540419</v>
      </c>
      <c r="J11" s="157">
        <f t="shared" si="4"/>
        <v>0.8545469630432969</v>
      </c>
      <c r="K11" s="19"/>
    </row>
    <row r="12" spans="1:11" ht="12.75">
      <c r="A12" s="35">
        <f t="shared" si="0"/>
        <v>1998</v>
      </c>
      <c r="B12" s="37">
        <v>5981</v>
      </c>
      <c r="C12" s="157">
        <v>0.84</v>
      </c>
      <c r="D12" s="37">
        <f t="shared" si="1"/>
        <v>5024.04</v>
      </c>
      <c r="E12" s="68">
        <f>'paid dev'!G$24</f>
        <v>1.1940050193749996</v>
      </c>
      <c r="F12" s="102">
        <f t="shared" si="5"/>
        <v>0.16248258275878213</v>
      </c>
      <c r="G12" s="67">
        <f t="shared" si="2"/>
        <v>816.3189950834318</v>
      </c>
      <c r="H12" s="37">
        <f>ultimate!C12</f>
        <v>4456</v>
      </c>
      <c r="I12" s="67">
        <f t="shared" si="3"/>
        <v>5272.318995083432</v>
      </c>
      <c r="J12" s="157">
        <f t="shared" si="4"/>
        <v>0.8815112849161398</v>
      </c>
      <c r="K12" s="19"/>
    </row>
    <row r="13" spans="1:11" ht="12.75">
      <c r="A13" s="35">
        <f t="shared" si="0"/>
        <v>1999</v>
      </c>
      <c r="B13" s="37">
        <v>7588</v>
      </c>
      <c r="C13" s="157">
        <v>0.84</v>
      </c>
      <c r="D13" s="37">
        <f t="shared" si="1"/>
        <v>6373.92</v>
      </c>
      <c r="E13" s="68">
        <f>'paid dev'!F$24</f>
        <v>1.2298251699562497</v>
      </c>
      <c r="F13" s="102">
        <f t="shared" si="5"/>
        <v>0.18687629394056526</v>
      </c>
      <c r="G13" s="67">
        <f t="shared" si="2"/>
        <v>1191.1345474736477</v>
      </c>
      <c r="H13" s="37">
        <f>ultimate!C13</f>
        <v>5499</v>
      </c>
      <c r="I13" s="67">
        <f t="shared" si="3"/>
        <v>6690.134547473648</v>
      </c>
      <c r="J13" s="157">
        <f t="shared" si="4"/>
        <v>0.881672976736116</v>
      </c>
      <c r="K13" s="19"/>
    </row>
    <row r="14" spans="1:11" ht="12.75">
      <c r="A14" s="35">
        <f t="shared" si="0"/>
        <v>2000</v>
      </c>
      <c r="B14" s="37">
        <v>8981</v>
      </c>
      <c r="C14" s="157">
        <v>0.84</v>
      </c>
      <c r="D14" s="37">
        <f t="shared" si="1"/>
        <v>7544.04</v>
      </c>
      <c r="E14" s="68">
        <f>'paid dev'!E$24</f>
        <v>1.270409400564806</v>
      </c>
      <c r="F14" s="102">
        <f t="shared" si="5"/>
        <v>0.21285217225611341</v>
      </c>
      <c r="G14" s="67">
        <f t="shared" si="2"/>
        <v>1605.7653015870098</v>
      </c>
      <c r="H14" s="37">
        <f>ultimate!C14</f>
        <v>6171</v>
      </c>
      <c r="I14" s="67">
        <f t="shared" si="3"/>
        <v>7776.76530158701</v>
      </c>
      <c r="J14" s="157">
        <f t="shared" si="4"/>
        <v>0.8659130722176829</v>
      </c>
      <c r="K14" s="19"/>
    </row>
    <row r="15" spans="1:11" ht="12.75">
      <c r="A15" s="35">
        <f t="shared" si="0"/>
        <v>2001</v>
      </c>
      <c r="B15" s="37">
        <v>10725</v>
      </c>
      <c r="C15" s="157">
        <v>0.84</v>
      </c>
      <c r="D15" s="37">
        <f t="shared" si="1"/>
        <v>9009</v>
      </c>
      <c r="E15" s="68">
        <f>'paid dev'!D$24</f>
        <v>1.3783941996128144</v>
      </c>
      <c r="F15" s="102">
        <f t="shared" si="5"/>
        <v>0.27451813111162526</v>
      </c>
      <c r="G15" s="67">
        <f t="shared" si="2"/>
        <v>2473.133843184632</v>
      </c>
      <c r="H15" s="37">
        <f>ultimate!C15</f>
        <v>6604</v>
      </c>
      <c r="I15" s="67">
        <f t="shared" si="3"/>
        <v>9077.133843184632</v>
      </c>
      <c r="J15" s="157">
        <f t="shared" si="4"/>
        <v>0.846352805891341</v>
      </c>
      <c r="K15" s="19"/>
    </row>
    <row r="16" spans="1:11" ht="12.75">
      <c r="A16" s="35">
        <f t="shared" si="0"/>
        <v>2002</v>
      </c>
      <c r="B16" s="37">
        <v>14171</v>
      </c>
      <c r="C16" s="157">
        <v>0.84</v>
      </c>
      <c r="D16" s="37">
        <f t="shared" si="1"/>
        <v>11903.64</v>
      </c>
      <c r="E16" s="68">
        <f>'paid dev'!C$24</f>
        <v>1.6127212135469928</v>
      </c>
      <c r="F16" s="102">
        <f t="shared" si="5"/>
        <v>0.37993002659113273</v>
      </c>
      <c r="G16" s="67">
        <f t="shared" si="2"/>
        <v>4522.550261731271</v>
      </c>
      <c r="H16" s="37">
        <f>ultimate!C16</f>
        <v>7238</v>
      </c>
      <c r="I16" s="67">
        <f t="shared" si="3"/>
        <v>11760.55026173127</v>
      </c>
      <c r="J16" s="157">
        <f t="shared" si="4"/>
        <v>0.8299026364922215</v>
      </c>
      <c r="K16" s="19"/>
    </row>
    <row r="17" spans="1:11" ht="12.75">
      <c r="A17" s="28">
        <f>curryear</f>
        <v>2003</v>
      </c>
      <c r="B17" s="37">
        <v>17881</v>
      </c>
      <c r="C17" s="158">
        <v>0.84</v>
      </c>
      <c r="D17" s="37">
        <f t="shared" si="1"/>
        <v>15020.039999999999</v>
      </c>
      <c r="E17" s="71">
        <f>'paid dev'!B$24</f>
        <v>3.539923063735649</v>
      </c>
      <c r="F17" s="102">
        <f t="shared" si="5"/>
        <v>0.7175079847795593</v>
      </c>
      <c r="G17" s="70">
        <f t="shared" si="2"/>
        <v>10776.998631708371</v>
      </c>
      <c r="H17" s="37">
        <f>ultimate!C17</f>
        <v>4001</v>
      </c>
      <c r="I17" s="70">
        <f t="shared" si="3"/>
        <v>14777.998631708371</v>
      </c>
      <c r="J17" s="158">
        <f t="shared" si="4"/>
        <v>0.8264637677819121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22967.18663756689</v>
      </c>
      <c r="H18" s="74">
        <f>SUM(H8:H17)</f>
        <v>44668</v>
      </c>
      <c r="I18" s="74">
        <f>SUM(I8:I17)</f>
        <v>67635.18663756689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30</v>
      </c>
      <c r="F5" s="35" t="s">
        <v>87</v>
      </c>
      <c r="G5" s="35" t="s">
        <v>90</v>
      </c>
      <c r="H5" s="35" t="s">
        <v>30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98</v>
      </c>
      <c r="G6" s="35" t="s">
        <v>98</v>
      </c>
      <c r="H6" s="60" t="str">
        <f>"@ "&amp;TEXT(curreval,"mm/dd/yy")</f>
        <v>@ 12/31/03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126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1994</v>
      </c>
      <c r="B8" s="37">
        <v>2698</v>
      </c>
      <c r="C8" s="156">
        <v>0.84</v>
      </c>
      <c r="D8" s="37">
        <f aca="true" t="shared" si="1" ref="D8:D17">B8*C8</f>
        <v>2266.3199999999997</v>
      </c>
      <c r="E8" s="64">
        <f>'adj dev'!K$24</f>
        <v>1.012</v>
      </c>
      <c r="F8" s="102">
        <f aca="true" t="shared" si="2" ref="F8:F17">1-1/E8</f>
        <v>0.011857707509881465</v>
      </c>
      <c r="G8" s="62">
        <f aca="true" t="shared" si="3" ref="G8:G17">D8*F8</f>
        <v>26.87335968379456</v>
      </c>
      <c r="H8" s="37">
        <f>ultimate!D8</f>
        <v>2174</v>
      </c>
      <c r="I8" s="62">
        <f aca="true" t="shared" si="4" ref="I8:I17">G8+H8</f>
        <v>2200.8733596837947</v>
      </c>
      <c r="J8" s="156">
        <f aca="true" t="shared" si="5" ref="J8:J17">I8/B8</f>
        <v>0.8157425350940677</v>
      </c>
      <c r="K8" s="19"/>
    </row>
    <row r="9" spans="1:11" ht="12.75">
      <c r="A9" s="35">
        <f t="shared" si="0"/>
        <v>1995</v>
      </c>
      <c r="B9" s="37">
        <v>3029</v>
      </c>
      <c r="C9" s="157">
        <v>0.84</v>
      </c>
      <c r="D9" s="37">
        <f t="shared" si="1"/>
        <v>2544.36</v>
      </c>
      <c r="E9" s="68">
        <f>'adj dev'!J$24</f>
        <v>1.0170599999999999</v>
      </c>
      <c r="F9" s="102">
        <f t="shared" si="2"/>
        <v>0.016773838318289824</v>
      </c>
      <c r="G9" s="67">
        <f t="shared" si="3"/>
        <v>42.6786832635239</v>
      </c>
      <c r="H9" s="37">
        <f>ultimate!D9</f>
        <v>2504</v>
      </c>
      <c r="I9" s="67">
        <f t="shared" si="4"/>
        <v>2546.678683263524</v>
      </c>
      <c r="J9" s="157">
        <f t="shared" si="5"/>
        <v>0.840765494639658</v>
      </c>
      <c r="K9" s="19"/>
    </row>
    <row r="10" spans="1:11" ht="12.75">
      <c r="A10" s="35">
        <f t="shared" si="0"/>
        <v>1996</v>
      </c>
      <c r="B10" s="37">
        <v>3821</v>
      </c>
      <c r="C10" s="157">
        <v>0.84</v>
      </c>
      <c r="D10" s="37">
        <f t="shared" si="1"/>
        <v>3209.64</v>
      </c>
      <c r="E10" s="68">
        <f>'adj dev'!I$24</f>
        <v>1.0221452999999998</v>
      </c>
      <c r="F10" s="102">
        <f t="shared" si="2"/>
        <v>0.021665510764467433</v>
      </c>
      <c r="G10" s="67">
        <f t="shared" si="3"/>
        <v>69.53848997006524</v>
      </c>
      <c r="H10" s="37">
        <f>ultimate!D10</f>
        <v>3175</v>
      </c>
      <c r="I10" s="67">
        <f t="shared" si="4"/>
        <v>3244.5384899700653</v>
      </c>
      <c r="J10" s="157">
        <f t="shared" si="5"/>
        <v>0.8491333394321029</v>
      </c>
      <c r="K10" s="19"/>
    </row>
    <row r="11" spans="1:11" ht="12.75">
      <c r="A11" s="35">
        <f t="shared" si="0"/>
        <v>1997</v>
      </c>
      <c r="B11" s="37">
        <v>4883</v>
      </c>
      <c r="C11" s="157">
        <v>0.84</v>
      </c>
      <c r="D11" s="37">
        <f t="shared" si="1"/>
        <v>4101.72</v>
      </c>
      <c r="E11" s="68">
        <f>'adj dev'!H$24</f>
        <v>1.0272560264999997</v>
      </c>
      <c r="F11" s="102">
        <f t="shared" si="2"/>
        <v>0.02653284653180832</v>
      </c>
      <c r="G11" s="67">
        <f t="shared" si="3"/>
        <v>108.83030727644882</v>
      </c>
      <c r="H11" s="37">
        <f>ultimate!D11</f>
        <v>4017</v>
      </c>
      <c r="I11" s="67">
        <f t="shared" si="4"/>
        <v>4125.830307276448</v>
      </c>
      <c r="J11" s="157">
        <f t="shared" si="5"/>
        <v>0.8449376013263257</v>
      </c>
      <c r="K11" s="19"/>
    </row>
    <row r="12" spans="1:11" ht="12.75">
      <c r="A12" s="35">
        <f t="shared" si="0"/>
        <v>1998</v>
      </c>
      <c r="B12" s="37">
        <v>5981</v>
      </c>
      <c r="C12" s="157">
        <v>0.84</v>
      </c>
      <c r="D12" s="37">
        <f t="shared" si="1"/>
        <v>5024.04</v>
      </c>
      <c r="E12" s="68">
        <f>'adj dev'!G$24</f>
        <v>1.0323923066324996</v>
      </c>
      <c r="F12" s="102">
        <f t="shared" si="2"/>
        <v>0.03137596669831666</v>
      </c>
      <c r="G12" s="67">
        <f t="shared" si="3"/>
        <v>157.63411173101082</v>
      </c>
      <c r="H12" s="37">
        <f>ultimate!D12</f>
        <v>5083</v>
      </c>
      <c r="I12" s="67">
        <f t="shared" si="4"/>
        <v>5240.634111731011</v>
      </c>
      <c r="J12" s="157">
        <f t="shared" si="5"/>
        <v>0.8762136953236935</v>
      </c>
      <c r="K12" s="19"/>
    </row>
    <row r="13" spans="1:11" ht="12.75">
      <c r="A13" s="35">
        <f t="shared" si="0"/>
        <v>1999</v>
      </c>
      <c r="B13" s="37">
        <v>7588</v>
      </c>
      <c r="C13" s="157">
        <v>0.84</v>
      </c>
      <c r="D13" s="37">
        <f t="shared" si="1"/>
        <v>6373.92</v>
      </c>
      <c r="E13" s="68">
        <f>'adj dev'!F$24</f>
        <v>1.037554268165662</v>
      </c>
      <c r="F13" s="102">
        <f t="shared" si="2"/>
        <v>0.03619499173961849</v>
      </c>
      <c r="G13" s="67">
        <f t="shared" si="3"/>
        <v>230.70398174898907</v>
      </c>
      <c r="H13" s="37">
        <f>ultimate!D13</f>
        <v>6430</v>
      </c>
      <c r="I13" s="67">
        <f t="shared" si="4"/>
        <v>6660.7039817489895</v>
      </c>
      <c r="J13" s="157">
        <f t="shared" si="5"/>
        <v>0.8777944098245901</v>
      </c>
      <c r="K13" s="19"/>
    </row>
    <row r="14" spans="1:11" ht="12.75">
      <c r="A14" s="35">
        <f t="shared" si="0"/>
        <v>2000</v>
      </c>
      <c r="B14" s="37">
        <v>8981</v>
      </c>
      <c r="C14" s="157">
        <v>0.84</v>
      </c>
      <c r="D14" s="37">
        <f t="shared" si="1"/>
        <v>7544.04</v>
      </c>
      <c r="E14" s="68">
        <f>'adj dev'!E$24</f>
        <v>1.0583053535289753</v>
      </c>
      <c r="F14" s="102">
        <f t="shared" si="2"/>
        <v>0.055093129156488674</v>
      </c>
      <c r="G14" s="67">
        <f t="shared" si="3"/>
        <v>415.6247700817168</v>
      </c>
      <c r="H14" s="37">
        <f>ultimate!D14</f>
        <v>7305</v>
      </c>
      <c r="I14" s="67">
        <f t="shared" si="4"/>
        <v>7720.624770081717</v>
      </c>
      <c r="J14" s="157">
        <f t="shared" si="5"/>
        <v>0.8596620387575679</v>
      </c>
      <c r="K14" s="19"/>
    </row>
    <row r="15" spans="1:11" ht="12.75">
      <c r="A15" s="35">
        <f t="shared" si="0"/>
        <v>2001</v>
      </c>
      <c r="B15" s="37">
        <v>10725</v>
      </c>
      <c r="C15" s="157">
        <v>0.84</v>
      </c>
      <c r="D15" s="37">
        <f t="shared" si="1"/>
        <v>9009</v>
      </c>
      <c r="E15" s="68">
        <f>'adj dev'!D$24</f>
        <v>1.0847629873671996</v>
      </c>
      <c r="F15" s="102">
        <f t="shared" si="2"/>
        <v>0.07813963820145231</v>
      </c>
      <c r="G15" s="67">
        <f t="shared" si="3"/>
        <v>703.9600005568839</v>
      </c>
      <c r="H15" s="37">
        <f>ultimate!D15</f>
        <v>8293</v>
      </c>
      <c r="I15" s="67">
        <f t="shared" si="4"/>
        <v>8996.960000556885</v>
      </c>
      <c r="J15" s="157">
        <f t="shared" si="5"/>
        <v>0.8388773893293132</v>
      </c>
      <c r="K15" s="19"/>
    </row>
    <row r="16" spans="1:11" ht="12.75">
      <c r="A16" s="35">
        <f t="shared" si="0"/>
        <v>2002</v>
      </c>
      <c r="B16" s="37">
        <v>14171</v>
      </c>
      <c r="C16" s="157">
        <v>0.84</v>
      </c>
      <c r="D16" s="37">
        <f t="shared" si="1"/>
        <v>11903.64</v>
      </c>
      <c r="E16" s="68">
        <f>'adj dev'!C$24</f>
        <v>1.1390011367355597</v>
      </c>
      <c r="F16" s="102">
        <f t="shared" si="2"/>
        <v>0.1220377506680499</v>
      </c>
      <c r="G16" s="67">
        <f t="shared" si="3"/>
        <v>1452.6934503622253</v>
      </c>
      <c r="H16" s="37">
        <f>ultimate!D16</f>
        <v>10151</v>
      </c>
      <c r="I16" s="67">
        <f t="shared" si="4"/>
        <v>11603.693450362225</v>
      </c>
      <c r="J16" s="157">
        <f t="shared" si="5"/>
        <v>0.8188337767526798</v>
      </c>
      <c r="K16" s="19"/>
    </row>
    <row r="17" spans="1:11" ht="12.75">
      <c r="A17" s="28">
        <f>curryear</f>
        <v>2003</v>
      </c>
      <c r="B17" s="37">
        <v>17881</v>
      </c>
      <c r="C17" s="158">
        <v>0.84</v>
      </c>
      <c r="D17" s="37">
        <f t="shared" si="1"/>
        <v>15020.039999999999</v>
      </c>
      <c r="E17" s="71">
        <f>'adj dev'!B$24</f>
        <v>1.6572466539502395</v>
      </c>
      <c r="F17" s="102">
        <f t="shared" si="2"/>
        <v>0.3965895193594845</v>
      </c>
      <c r="G17" s="70">
        <f t="shared" si="3"/>
        <v>5956.790444360231</v>
      </c>
      <c r="H17" s="37">
        <f>ultimate!D17</f>
        <v>8590</v>
      </c>
      <c r="I17" s="70">
        <f t="shared" si="4"/>
        <v>14546.790444360231</v>
      </c>
      <c r="J17" s="158">
        <f t="shared" si="5"/>
        <v>0.8135333842827711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9165.327599034888</v>
      </c>
      <c r="H18" s="74">
        <f>SUM(H8:H17)</f>
        <v>57722</v>
      </c>
      <c r="I18" s="74">
        <f>SUM(I8:I17)</f>
        <v>66887.32759903489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customWidth="1"/>
    <col min="5" max="6" width="10.57421875" style="14" bestFit="1" customWidth="1"/>
    <col min="7" max="7" width="11.140625" style="14" customWidth="1"/>
    <col min="8" max="8" width="11.421875" style="14" customWidth="1"/>
    <col min="9" max="9" width="10.57421875" style="14" customWidth="1"/>
    <col min="10" max="16384" width="9.140625" style="14" customWidth="1"/>
  </cols>
  <sheetData>
    <row r="1" spans="1:10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2.75">
      <c r="A3" s="55" t="s">
        <v>100</v>
      </c>
      <c r="B3" s="18"/>
      <c r="C3" s="55"/>
      <c r="D3" s="55"/>
      <c r="E3" s="18"/>
      <c r="F3" s="18"/>
      <c r="G3" s="18"/>
      <c r="H3" s="18"/>
      <c r="I3" s="18"/>
      <c r="J3" s="19"/>
    </row>
    <row r="4" spans="1:10" ht="12.75">
      <c r="A4" s="24"/>
      <c r="B4" s="24"/>
      <c r="C4" s="24" t="s">
        <v>28</v>
      </c>
      <c r="D4" s="24" t="s">
        <v>30</v>
      </c>
      <c r="E4" s="24" t="s">
        <v>28</v>
      </c>
      <c r="F4" s="24" t="s">
        <v>30</v>
      </c>
      <c r="G4" s="24" t="s">
        <v>28</v>
      </c>
      <c r="H4" s="24" t="s">
        <v>30</v>
      </c>
      <c r="I4" s="24"/>
      <c r="J4" s="19"/>
    </row>
    <row r="5" spans="1:10" ht="12.75">
      <c r="A5" s="35" t="s">
        <v>1</v>
      </c>
      <c r="B5" s="35" t="s">
        <v>26</v>
      </c>
      <c r="C5" s="35" t="s">
        <v>29</v>
      </c>
      <c r="D5" s="35" t="s">
        <v>29</v>
      </c>
      <c r="E5" s="35" t="s">
        <v>101</v>
      </c>
      <c r="F5" s="35" t="s">
        <v>103</v>
      </c>
      <c r="G5" s="35" t="s">
        <v>105</v>
      </c>
      <c r="H5" s="35" t="s">
        <v>105</v>
      </c>
      <c r="I5" s="35" t="s">
        <v>72</v>
      </c>
      <c r="J5" s="19"/>
    </row>
    <row r="6" spans="1:10" ht="12.75">
      <c r="A6" s="35" t="s">
        <v>2</v>
      </c>
      <c r="B6" s="35" t="s">
        <v>27</v>
      </c>
      <c r="C6" s="60" t="str">
        <f>"@ "&amp;TEXT(curreval,"mm/dd/yy")</f>
        <v>@ 12/31/03</v>
      </c>
      <c r="D6" s="60" t="str">
        <f>C6</f>
        <v>@ 12/31/03</v>
      </c>
      <c r="E6" s="35" t="s">
        <v>102</v>
      </c>
      <c r="F6" s="35" t="s">
        <v>104</v>
      </c>
      <c r="G6" s="35" t="s">
        <v>106</v>
      </c>
      <c r="H6" s="35" t="s">
        <v>106</v>
      </c>
      <c r="I6" s="35" t="s">
        <v>94</v>
      </c>
      <c r="J6" s="19"/>
    </row>
    <row r="7" spans="1:10" ht="12.75">
      <c r="A7" s="61" t="s">
        <v>35</v>
      </c>
      <c r="B7" s="61" t="s">
        <v>36</v>
      </c>
      <c r="C7" s="61" t="s">
        <v>111</v>
      </c>
      <c r="D7" s="28" t="s">
        <v>112</v>
      </c>
      <c r="E7" s="61" t="s">
        <v>127</v>
      </c>
      <c r="F7" s="28" t="s">
        <v>128</v>
      </c>
      <c r="G7" s="28" t="s">
        <v>129</v>
      </c>
      <c r="H7" s="28" t="s">
        <v>130</v>
      </c>
      <c r="I7" s="61" t="s">
        <v>131</v>
      </c>
      <c r="J7" s="19"/>
    </row>
    <row r="8" spans="1:10" ht="12.75">
      <c r="A8" s="24">
        <f aca="true" t="shared" si="0" ref="A8:A16">A9-1</f>
        <v>1994</v>
      </c>
      <c r="B8" s="37">
        <v>2698</v>
      </c>
      <c r="C8" s="62">
        <f>'triangle data'!K6</f>
        <v>1991</v>
      </c>
      <c r="D8" s="37">
        <f>'triangle data'!K20</f>
        <v>2174</v>
      </c>
      <c r="E8" s="62">
        <f>'adj ult'!G8</f>
        <v>2239.875</v>
      </c>
      <c r="F8" s="37">
        <f>'adj ult'!H8</f>
        <v>2200.088</v>
      </c>
      <c r="G8" s="62">
        <f>'Paid BF'!I8</f>
        <v>2242.8133333333335</v>
      </c>
      <c r="H8" s="37">
        <f>'Incd BF'!I8</f>
        <v>2200.8733596837947</v>
      </c>
      <c r="I8" s="62">
        <f>AVERAGE(E8:H8)</f>
        <v>2220.9124232542817</v>
      </c>
      <c r="J8" s="19"/>
    </row>
    <row r="9" spans="1:10" ht="12.75">
      <c r="A9" s="35">
        <f t="shared" si="0"/>
        <v>1995</v>
      </c>
      <c r="B9" s="37">
        <v>3029</v>
      </c>
      <c r="C9" s="67">
        <f>'triangle data'!J7</f>
        <v>2279</v>
      </c>
      <c r="D9" s="37">
        <f>'triangle data'!J21</f>
        <v>2504</v>
      </c>
      <c r="E9" s="67">
        <f>'adj ult'!G9</f>
        <v>2589.51375</v>
      </c>
      <c r="F9" s="37">
        <f>'adj ult'!H9</f>
        <v>2546.7182399999997</v>
      </c>
      <c r="G9" s="67">
        <f>'Paid BF'!I9</f>
        <v>2584.0992739273925</v>
      </c>
      <c r="H9" s="37">
        <f>'Incd BF'!I9</f>
        <v>2546.678683263524</v>
      </c>
      <c r="I9" s="67">
        <f aca="true" t="shared" si="1" ref="I9:I16">AVERAGE(E9:H9)</f>
        <v>2566.752486797729</v>
      </c>
      <c r="J9" s="19"/>
    </row>
    <row r="10" spans="1:10" ht="12.75">
      <c r="A10" s="35">
        <f t="shared" si="0"/>
        <v>1996</v>
      </c>
      <c r="B10" s="37">
        <v>3821</v>
      </c>
      <c r="C10" s="67">
        <f>'triangle data'!I8</f>
        <v>2854</v>
      </c>
      <c r="D10" s="37">
        <f>'triangle data'!I22</f>
        <v>3175</v>
      </c>
      <c r="E10" s="67">
        <f>'adj ult'!G10</f>
        <v>3291.5003624999995</v>
      </c>
      <c r="F10" s="37">
        <f>'adj ult'!H10</f>
        <v>3245.3113274999996</v>
      </c>
      <c r="G10" s="67">
        <f>'Paid BF'!I10</f>
        <v>3280.619628997382</v>
      </c>
      <c r="H10" s="37">
        <f>'Incd BF'!I10</f>
        <v>3244.5384899700653</v>
      </c>
      <c r="I10" s="67">
        <f t="shared" si="1"/>
        <v>3265.4924522418614</v>
      </c>
      <c r="J10" s="19"/>
    </row>
    <row r="11" spans="1:10" ht="12.75">
      <c r="A11" s="35">
        <f t="shared" si="0"/>
        <v>1997</v>
      </c>
      <c r="B11" s="37">
        <v>4883</v>
      </c>
      <c r="C11" s="67">
        <f>'triangle data'!H9</f>
        <v>3575</v>
      </c>
      <c r="D11" s="37">
        <f>'triangle data'!H23</f>
        <v>4017</v>
      </c>
      <c r="E11" s="67">
        <f>'adj ult'!G11</f>
        <v>4184.870533593748</v>
      </c>
      <c r="F11" s="37">
        <f>'adj ult'!H11</f>
        <v>4126.487458450499</v>
      </c>
      <c r="G11" s="67">
        <f>'Paid BF'!I11</f>
        <v>4172.752820540419</v>
      </c>
      <c r="H11" s="37">
        <f>'Incd BF'!I11</f>
        <v>4125.830307276448</v>
      </c>
      <c r="I11" s="67">
        <f t="shared" si="1"/>
        <v>4152.485279965278</v>
      </c>
      <c r="J11" s="19"/>
    </row>
    <row r="12" spans="1:10" ht="12.75">
      <c r="A12" s="35">
        <f t="shared" si="0"/>
        <v>1998</v>
      </c>
      <c r="B12" s="37">
        <v>5981</v>
      </c>
      <c r="C12" s="67">
        <f>'triangle data'!G10</f>
        <v>4456</v>
      </c>
      <c r="D12" s="37">
        <f>'triangle data'!G24</f>
        <v>5083</v>
      </c>
      <c r="E12" s="67">
        <f>'adj ult'!G12</f>
        <v>5320.486366334998</v>
      </c>
      <c r="F12" s="37">
        <f>'adj ult'!H12</f>
        <v>5247.650094612995</v>
      </c>
      <c r="G12" s="67">
        <f>'Paid BF'!I12</f>
        <v>5272.318995083432</v>
      </c>
      <c r="H12" s="37">
        <f>'Incd BF'!I12</f>
        <v>5240.634111731011</v>
      </c>
      <c r="I12" s="67">
        <f t="shared" si="1"/>
        <v>5270.272391940609</v>
      </c>
      <c r="J12" s="19"/>
    </row>
    <row r="13" spans="1:10" ht="12.75">
      <c r="A13" s="35">
        <f t="shared" si="0"/>
        <v>1999</v>
      </c>
      <c r="B13" s="37">
        <v>7588</v>
      </c>
      <c r="C13" s="67">
        <f>'triangle data'!F11</f>
        <v>5499</v>
      </c>
      <c r="D13" s="37">
        <f>'triangle data'!F25</f>
        <v>6430</v>
      </c>
      <c r="E13" s="67">
        <f>'adj ult'!G13</f>
        <v>6762.808609589417</v>
      </c>
      <c r="F13" s="37">
        <f>'adj ult'!H13</f>
        <v>6671.473944305207</v>
      </c>
      <c r="G13" s="67">
        <f>'Paid BF'!I13</f>
        <v>6690.134547473648</v>
      </c>
      <c r="H13" s="37">
        <f>'Incd BF'!I13</f>
        <v>6660.7039817489895</v>
      </c>
      <c r="I13" s="67">
        <f t="shared" si="1"/>
        <v>6696.280270779315</v>
      </c>
      <c r="J13" s="19"/>
    </row>
    <row r="14" spans="1:10" ht="12.75">
      <c r="A14" s="35">
        <f t="shared" si="0"/>
        <v>2000</v>
      </c>
      <c r="B14" s="37">
        <v>8981</v>
      </c>
      <c r="C14" s="67">
        <f>'triangle data'!E12</f>
        <v>6171</v>
      </c>
      <c r="D14" s="37">
        <f>'triangle data'!E26</f>
        <v>7305</v>
      </c>
      <c r="E14" s="67">
        <f>'adj ult'!G14</f>
        <v>7839.696410885417</v>
      </c>
      <c r="F14" s="37">
        <f>'adj ult'!H14</f>
        <v>7730.920607529164</v>
      </c>
      <c r="G14" s="67">
        <f>'Paid BF'!I14</f>
        <v>7776.76530158701</v>
      </c>
      <c r="H14" s="37">
        <f>'Incd BF'!I14</f>
        <v>7720.624770081717</v>
      </c>
      <c r="I14" s="67">
        <f t="shared" si="1"/>
        <v>7767.001772520827</v>
      </c>
      <c r="J14" s="19"/>
    </row>
    <row r="15" spans="1:10" ht="12.75">
      <c r="A15" s="35">
        <f t="shared" si="0"/>
        <v>2001</v>
      </c>
      <c r="B15" s="37">
        <v>10725</v>
      </c>
      <c r="C15" s="67">
        <f>'triangle data'!D13</f>
        <v>6604</v>
      </c>
      <c r="D15" s="37">
        <f>'triangle data'!D27</f>
        <v>8293</v>
      </c>
      <c r="E15" s="67">
        <f>'adj ult'!G15</f>
        <v>9102.915294243026</v>
      </c>
      <c r="F15" s="37">
        <f>'adj ult'!H15</f>
        <v>8995.939454236186</v>
      </c>
      <c r="G15" s="67">
        <f>'Paid BF'!I15</f>
        <v>9077.133843184632</v>
      </c>
      <c r="H15" s="37">
        <f>'Incd BF'!I15</f>
        <v>8996.960000556885</v>
      </c>
      <c r="I15" s="67">
        <f t="shared" si="1"/>
        <v>9043.237148055183</v>
      </c>
      <c r="J15" s="19"/>
    </row>
    <row r="16" spans="1:10" ht="12.75">
      <c r="A16" s="35">
        <f t="shared" si="0"/>
        <v>2002</v>
      </c>
      <c r="B16" s="37">
        <v>14171</v>
      </c>
      <c r="C16" s="67">
        <f>'triangle data'!C14</f>
        <v>7238</v>
      </c>
      <c r="D16" s="37">
        <f>'triangle data'!C28</f>
        <v>10151</v>
      </c>
      <c r="E16" s="67">
        <f>'adj ult'!G16</f>
        <v>11672.876143653135</v>
      </c>
      <c r="F16" s="37">
        <f>'adj ult'!H16</f>
        <v>11562.000539002667</v>
      </c>
      <c r="G16" s="67">
        <f>'Paid BF'!I16</f>
        <v>11760.55026173127</v>
      </c>
      <c r="H16" s="37">
        <f>'Incd BF'!I16</f>
        <v>11603.693450362225</v>
      </c>
      <c r="I16" s="67">
        <f t="shared" si="1"/>
        <v>11649.780098687324</v>
      </c>
      <c r="J16" s="19"/>
    </row>
    <row r="17" spans="1:10" ht="12.75">
      <c r="A17" s="28">
        <f>curryear</f>
        <v>2003</v>
      </c>
      <c r="B17" s="37">
        <v>17881</v>
      </c>
      <c r="C17" s="70">
        <f>'triangle data'!B15</f>
        <v>4001</v>
      </c>
      <c r="D17" s="37">
        <f>'triangle data'!B29</f>
        <v>8590</v>
      </c>
      <c r="E17" s="70">
        <f>'adj ult'!G17</f>
        <v>14163.232178006332</v>
      </c>
      <c r="F17" s="37">
        <f>'adj ult'!H17</f>
        <v>14235.748757432557</v>
      </c>
      <c r="G17" s="70">
        <f>'Paid BF'!I17</f>
        <v>14777.998631708371</v>
      </c>
      <c r="H17" s="37">
        <f>'Incd BF'!I17</f>
        <v>14546.790444360231</v>
      </c>
      <c r="I17" s="70">
        <f>AVERAGE(E17:H17)</f>
        <v>14430.942502876873</v>
      </c>
      <c r="J17" s="19"/>
    </row>
    <row r="18" spans="1:10" ht="12.75">
      <c r="A18" s="73" t="s">
        <v>41</v>
      </c>
      <c r="B18" s="74">
        <f aca="true" t="shared" si="2" ref="B18:I18">SUM(B8:B17)</f>
        <v>79758</v>
      </c>
      <c r="C18" s="74">
        <f t="shared" si="2"/>
        <v>44668</v>
      </c>
      <c r="D18" s="74">
        <f t="shared" si="2"/>
        <v>57722</v>
      </c>
      <c r="E18" s="74">
        <f t="shared" si="2"/>
        <v>67167.77464880608</v>
      </c>
      <c r="F18" s="74">
        <f t="shared" si="2"/>
        <v>66562.33842306928</v>
      </c>
      <c r="G18" s="74">
        <f t="shared" si="2"/>
        <v>67635.18663756689</v>
      </c>
      <c r="H18" s="74">
        <f t="shared" si="2"/>
        <v>66887.32759903489</v>
      </c>
      <c r="I18" s="74">
        <f t="shared" si="2"/>
        <v>67063.15682711928</v>
      </c>
      <c r="J18" s="19"/>
    </row>
    <row r="19" spans="1:10" ht="12.75">
      <c r="A19" s="20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76" t="s">
        <v>108</v>
      </c>
      <c r="B20" s="19" t="s">
        <v>107</v>
      </c>
      <c r="C20" s="19"/>
      <c r="D20" s="19"/>
      <c r="E20" s="19"/>
      <c r="F20" s="19"/>
      <c r="G20" s="19"/>
      <c r="H20" s="159">
        <f>I18</f>
        <v>67063.15682711928</v>
      </c>
      <c r="I20" s="19"/>
      <c r="J20" s="19"/>
    </row>
    <row r="21" spans="1:10" ht="12.75">
      <c r="A21" s="76" t="s">
        <v>42</v>
      </c>
      <c r="B21" s="19" t="s">
        <v>170</v>
      </c>
      <c r="C21" s="19"/>
      <c r="D21" s="19"/>
      <c r="E21" s="19"/>
      <c r="F21" s="19"/>
      <c r="G21" s="19"/>
      <c r="H21" s="159">
        <f>H20-C18</f>
        <v>22395.15682711928</v>
      </c>
      <c r="I21" s="19"/>
      <c r="J21" s="19"/>
    </row>
    <row r="22" spans="1:10" ht="12.75">
      <c r="A22" s="76" t="s">
        <v>43</v>
      </c>
      <c r="B22" s="19" t="s">
        <v>171</v>
      </c>
      <c r="C22" s="19"/>
      <c r="D22" s="19"/>
      <c r="E22" s="19"/>
      <c r="F22" s="19"/>
      <c r="G22" s="19"/>
      <c r="H22" s="159">
        <f>ultimate!I22</f>
        <v>21389</v>
      </c>
      <c r="I22" s="19"/>
      <c r="J22" s="19"/>
    </row>
    <row r="23" spans="1:10" ht="12.75">
      <c r="A23" s="76" t="s">
        <v>44</v>
      </c>
      <c r="B23" s="19" t="s">
        <v>138</v>
      </c>
      <c r="C23" s="19"/>
      <c r="D23" s="19"/>
      <c r="E23" s="19"/>
      <c r="F23" s="19"/>
      <c r="G23" s="19"/>
      <c r="H23" s="160">
        <f>H22-H21</f>
        <v>-1006.1568271192809</v>
      </c>
      <c r="I23" s="78">
        <f>H23/H21</f>
        <v>-0.04492742939405905</v>
      </c>
      <c r="J23" s="19"/>
    </row>
    <row r="24" spans="1:10" ht="12.75">
      <c r="A24" s="20"/>
      <c r="B24" s="19"/>
      <c r="C24" s="19"/>
      <c r="D24" s="19"/>
      <c r="E24" s="19"/>
      <c r="F24" s="19"/>
      <c r="G24" s="19"/>
      <c r="H24" s="19"/>
      <c r="I24" s="19"/>
      <c r="J24" s="19"/>
    </row>
    <row r="26" ht="12.75">
      <c r="A26" s="13" t="s">
        <v>169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16384" width="9.140625" style="9" customWidth="1"/>
  </cols>
  <sheetData>
    <row r="1" spans="1:12" ht="15">
      <c r="A1" s="17"/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5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/>
      <c r="B5" s="29">
        <v>12</v>
      </c>
      <c r="C5" s="30">
        <f>B5+12</f>
        <v>24</v>
      </c>
      <c r="D5" s="30">
        <f aca="true" t="shared" si="0" ref="D5:K5">C5+12</f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1994</v>
      </c>
      <c r="B6" s="32">
        <v>580</v>
      </c>
      <c r="C6" s="33">
        <v>1423</v>
      </c>
      <c r="D6" s="33">
        <v>1635</v>
      </c>
      <c r="E6" s="33">
        <v>1764</v>
      </c>
      <c r="F6" s="33">
        <v>1813</v>
      </c>
      <c r="G6" s="33">
        <v>1873</v>
      </c>
      <c r="H6" s="33">
        <v>1908</v>
      </c>
      <c r="I6" s="33">
        <v>1937</v>
      </c>
      <c r="J6" s="33">
        <v>1969</v>
      </c>
      <c r="K6" s="34">
        <v>1991</v>
      </c>
      <c r="L6" s="19"/>
    </row>
    <row r="7" spans="1:12" ht="12.75">
      <c r="A7" s="35">
        <f t="shared" si="1"/>
        <v>1995</v>
      </c>
      <c r="B7" s="36">
        <v>743</v>
      </c>
      <c r="C7" s="37">
        <v>1656</v>
      </c>
      <c r="D7" s="37">
        <v>1907</v>
      </c>
      <c r="E7" s="37">
        <v>2045</v>
      </c>
      <c r="F7" s="37">
        <v>2100</v>
      </c>
      <c r="G7" s="37">
        <v>2171</v>
      </c>
      <c r="H7" s="37">
        <v>2214</v>
      </c>
      <c r="I7" s="37">
        <v>2246</v>
      </c>
      <c r="J7" s="37">
        <v>2279</v>
      </c>
      <c r="K7" s="38"/>
      <c r="L7" s="19"/>
    </row>
    <row r="8" spans="1:12" ht="12.75">
      <c r="A8" s="35">
        <f t="shared" si="1"/>
        <v>1996</v>
      </c>
      <c r="B8" s="36">
        <v>967</v>
      </c>
      <c r="C8" s="37">
        <v>2087</v>
      </c>
      <c r="D8" s="37">
        <v>2398</v>
      </c>
      <c r="E8" s="37">
        <v>2610</v>
      </c>
      <c r="F8" s="37">
        <v>2680</v>
      </c>
      <c r="G8" s="37">
        <v>2756</v>
      </c>
      <c r="H8" s="37">
        <v>2816</v>
      </c>
      <c r="I8" s="37">
        <v>2854</v>
      </c>
      <c r="J8" s="37"/>
      <c r="K8" s="38"/>
      <c r="L8" s="19"/>
    </row>
    <row r="9" spans="1:12" ht="12.75">
      <c r="A9" s="35">
        <f t="shared" si="1"/>
        <v>1997</v>
      </c>
      <c r="B9" s="36">
        <v>1121</v>
      </c>
      <c r="C9" s="37">
        <v>2600</v>
      </c>
      <c r="D9" s="37">
        <v>3041</v>
      </c>
      <c r="E9" s="37">
        <v>3299</v>
      </c>
      <c r="F9" s="37">
        <v>3398</v>
      </c>
      <c r="G9" s="37">
        <v>3506</v>
      </c>
      <c r="H9" s="37">
        <v>3575</v>
      </c>
      <c r="I9" s="37"/>
      <c r="J9" s="37"/>
      <c r="K9" s="38"/>
      <c r="L9" s="19"/>
    </row>
    <row r="10" spans="1:12" ht="12.75">
      <c r="A10" s="35">
        <f t="shared" si="1"/>
        <v>1998</v>
      </c>
      <c r="B10" s="36">
        <v>1531</v>
      </c>
      <c r="C10" s="37">
        <v>3306</v>
      </c>
      <c r="D10" s="37">
        <v>3892</v>
      </c>
      <c r="E10" s="37">
        <v>4197</v>
      </c>
      <c r="F10" s="37">
        <v>4337</v>
      </c>
      <c r="G10" s="37">
        <v>4456</v>
      </c>
      <c r="H10" s="37"/>
      <c r="I10" s="37"/>
      <c r="J10" s="37"/>
      <c r="K10" s="38"/>
      <c r="L10" s="19"/>
    </row>
    <row r="11" spans="1:12" ht="12.75">
      <c r="A11" s="35">
        <f t="shared" si="1"/>
        <v>1999</v>
      </c>
      <c r="B11" s="36">
        <v>1958</v>
      </c>
      <c r="C11" s="37">
        <v>4200</v>
      </c>
      <c r="D11" s="37">
        <v>4892</v>
      </c>
      <c r="E11" s="37">
        <v>5325</v>
      </c>
      <c r="F11" s="37">
        <v>5499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2000</v>
      </c>
      <c r="B12" s="36">
        <v>2266</v>
      </c>
      <c r="C12" s="37">
        <v>4872</v>
      </c>
      <c r="D12" s="37">
        <v>5697</v>
      </c>
      <c r="E12" s="37">
        <v>6171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2001</v>
      </c>
      <c r="B13" s="36">
        <v>2608</v>
      </c>
      <c r="C13" s="37">
        <v>5618</v>
      </c>
      <c r="D13" s="37">
        <v>6604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2002</v>
      </c>
      <c r="B14" s="36">
        <v>3270</v>
      </c>
      <c r="C14" s="37">
        <v>7238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2003</v>
      </c>
      <c r="B15" s="39">
        <v>4001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 t="s">
        <v>1</v>
      </c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 t="s">
        <v>2</v>
      </c>
      <c r="B19" s="29">
        <v>12</v>
      </c>
      <c r="C19" s="30">
        <f>B19+12</f>
        <v>24</v>
      </c>
      <c r="D19" s="30">
        <f aca="true" t="shared" si="2" ref="D19:K19">C19+12</f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>A6</f>
        <v>1994</v>
      </c>
      <c r="B20" s="32">
        <v>1222</v>
      </c>
      <c r="C20" s="33">
        <v>1847</v>
      </c>
      <c r="D20" s="33">
        <v>1959</v>
      </c>
      <c r="E20" s="33">
        <v>2023</v>
      </c>
      <c r="F20" s="33">
        <v>2061</v>
      </c>
      <c r="G20" s="33">
        <v>2081</v>
      </c>
      <c r="H20" s="33">
        <v>2097</v>
      </c>
      <c r="I20" s="33">
        <v>2112</v>
      </c>
      <c r="J20" s="33">
        <v>2167</v>
      </c>
      <c r="K20" s="34">
        <v>2174</v>
      </c>
      <c r="L20" s="19"/>
    </row>
    <row r="21" spans="1:12" ht="12.75">
      <c r="A21" s="35">
        <f aca="true" t="shared" si="3" ref="A21:A29">A7</f>
        <v>1995</v>
      </c>
      <c r="B21" s="36">
        <v>1278</v>
      </c>
      <c r="C21" s="37">
        <v>2128</v>
      </c>
      <c r="D21" s="37">
        <v>2263</v>
      </c>
      <c r="E21" s="37">
        <v>2331</v>
      </c>
      <c r="F21" s="37">
        <v>2378</v>
      </c>
      <c r="G21" s="37">
        <v>2403</v>
      </c>
      <c r="H21" s="37">
        <v>2423</v>
      </c>
      <c r="I21" s="37">
        <v>2497</v>
      </c>
      <c r="J21" s="37">
        <v>2504</v>
      </c>
      <c r="K21" s="38"/>
      <c r="L21" s="19"/>
    </row>
    <row r="22" spans="1:12" ht="12.75">
      <c r="A22" s="35">
        <f t="shared" si="3"/>
        <v>1996</v>
      </c>
      <c r="B22" s="36">
        <v>1682</v>
      </c>
      <c r="C22" s="37">
        <v>2709</v>
      </c>
      <c r="D22" s="37">
        <v>2879</v>
      </c>
      <c r="E22" s="37">
        <v>2961</v>
      </c>
      <c r="F22" s="37">
        <v>3022</v>
      </c>
      <c r="G22" s="37">
        <v>3054</v>
      </c>
      <c r="H22" s="37">
        <v>3158</v>
      </c>
      <c r="I22" s="37">
        <v>3175</v>
      </c>
      <c r="J22" s="37"/>
      <c r="K22" s="38"/>
      <c r="L22" s="19"/>
    </row>
    <row r="23" spans="1:12" ht="12.75">
      <c r="A23" s="35">
        <f t="shared" si="3"/>
        <v>1997</v>
      </c>
      <c r="B23" s="36">
        <v>2213</v>
      </c>
      <c r="C23" s="37">
        <v>3484</v>
      </c>
      <c r="D23" s="37">
        <v>3669</v>
      </c>
      <c r="E23" s="37">
        <v>3767</v>
      </c>
      <c r="F23" s="37">
        <v>3843</v>
      </c>
      <c r="G23" s="37">
        <v>3999</v>
      </c>
      <c r="H23" s="37">
        <v>4017</v>
      </c>
      <c r="I23" s="37"/>
      <c r="J23" s="37"/>
      <c r="K23" s="38"/>
      <c r="L23" s="19"/>
    </row>
    <row r="24" spans="1:12" ht="12.75">
      <c r="A24" s="35">
        <f t="shared" si="3"/>
        <v>1998</v>
      </c>
      <c r="B24" s="36">
        <v>2859</v>
      </c>
      <c r="C24" s="37">
        <v>4390</v>
      </c>
      <c r="D24" s="37">
        <v>4645</v>
      </c>
      <c r="E24" s="37">
        <v>4799</v>
      </c>
      <c r="F24" s="37">
        <v>5060</v>
      </c>
      <c r="G24" s="37">
        <v>5083</v>
      </c>
      <c r="H24" s="37"/>
      <c r="I24" s="37"/>
      <c r="J24" s="37"/>
      <c r="K24" s="38"/>
      <c r="L24" s="19"/>
    </row>
    <row r="25" spans="1:12" ht="12.75">
      <c r="A25" s="35">
        <f t="shared" si="3"/>
        <v>1999</v>
      </c>
      <c r="B25" s="36">
        <v>3524</v>
      </c>
      <c r="C25" s="37">
        <v>5591</v>
      </c>
      <c r="D25" s="37">
        <v>5912</v>
      </c>
      <c r="E25" s="37">
        <v>6316</v>
      </c>
      <c r="F25" s="37">
        <v>6430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2000</v>
      </c>
      <c r="B26" s="36">
        <v>4232</v>
      </c>
      <c r="C26" s="37">
        <v>6497</v>
      </c>
      <c r="D26" s="37">
        <v>7197</v>
      </c>
      <c r="E26" s="37">
        <v>7305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2001</v>
      </c>
      <c r="B27" s="36">
        <v>4529</v>
      </c>
      <c r="C27" s="37">
        <v>8023</v>
      </c>
      <c r="D27" s="37">
        <v>8293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2002</v>
      </c>
      <c r="B28" s="36">
        <v>6794</v>
      </c>
      <c r="C28" s="37">
        <v>10151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2003</v>
      </c>
      <c r="B29" s="39">
        <v>8590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ht="12.75">
      <c r="A35" s="13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134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1994</v>
      </c>
      <c r="B7" s="46">
        <f>'triangle data'!C20/'triangle data'!B20</f>
        <v>1.5114566284779052</v>
      </c>
      <c r="C7" s="47">
        <f>'triangle data'!D20/'triangle data'!C20</f>
        <v>1.0606388738494856</v>
      </c>
      <c r="D7" s="47">
        <f>'triangle data'!E20/'triangle data'!D20</f>
        <v>1.032669729453803</v>
      </c>
      <c r="E7" s="47">
        <f>'triangle data'!F20/'triangle data'!E20</f>
        <v>1.018783984181908</v>
      </c>
      <c r="F7" s="47">
        <f>'triangle data'!G20/'triangle data'!F20</f>
        <v>1.009704027171276</v>
      </c>
      <c r="G7" s="47">
        <f>'triangle data'!H20/'triangle data'!G20</f>
        <v>1.007688611244594</v>
      </c>
      <c r="H7" s="47">
        <f>'triangle data'!I20/'triangle data'!H20</f>
        <v>1.0071530758226037</v>
      </c>
      <c r="I7" s="47">
        <f>'triangle data'!J20/'triangle data'!I20</f>
        <v>1.0260416666666667</v>
      </c>
      <c r="J7" s="47">
        <f>'triangle data'!K20/'triangle data'!J20</f>
        <v>1.0032302722658053</v>
      </c>
      <c r="K7" s="48"/>
      <c r="L7" s="19"/>
    </row>
    <row r="8" spans="1:12" ht="12.75">
      <c r="A8" s="35">
        <f t="shared" si="0"/>
        <v>1995</v>
      </c>
      <c r="B8" s="49">
        <f>'triangle data'!C21/'triangle data'!B21</f>
        <v>1.6651017214397497</v>
      </c>
      <c r="C8" s="50">
        <f>'triangle data'!D21/'triangle data'!C21</f>
        <v>1.0634398496240602</v>
      </c>
      <c r="D8" s="50">
        <f>'triangle data'!E21/'triangle data'!D21</f>
        <v>1.0300486080424216</v>
      </c>
      <c r="E8" s="50">
        <f>'triangle data'!F21/'triangle data'!E21</f>
        <v>1.02016302016302</v>
      </c>
      <c r="F8" s="50">
        <f>'triangle data'!G21/'triangle data'!F21</f>
        <v>1.0105130361648444</v>
      </c>
      <c r="G8" s="50">
        <f>'triangle data'!H21/'triangle data'!G21</f>
        <v>1.0083229296712444</v>
      </c>
      <c r="H8" s="50">
        <f>'triangle data'!I21/'triangle data'!H21</f>
        <v>1.030540652084193</v>
      </c>
      <c r="I8" s="50">
        <f>'triangle data'!J21/'triangle data'!I21</f>
        <v>1.0028033640368441</v>
      </c>
      <c r="J8" s="50"/>
      <c r="K8" s="51"/>
      <c r="L8" s="19"/>
    </row>
    <row r="9" spans="1:12" ht="12.75">
      <c r="A9" s="35">
        <f t="shared" si="0"/>
        <v>1996</v>
      </c>
      <c r="B9" s="49">
        <f>'triangle data'!C22/'triangle data'!B22</f>
        <v>1.6105826397146255</v>
      </c>
      <c r="C9" s="50">
        <f>'triangle data'!D22/'triangle data'!C22</f>
        <v>1.0627537836840162</v>
      </c>
      <c r="D9" s="50">
        <f>'triangle data'!E22/'triangle data'!D22</f>
        <v>1.0284821118443903</v>
      </c>
      <c r="E9" s="50">
        <f>'triangle data'!F22/'triangle data'!E22</f>
        <v>1.0206011482607227</v>
      </c>
      <c r="F9" s="50">
        <f>'triangle data'!G22/'triangle data'!F22</f>
        <v>1.0105890138980806</v>
      </c>
      <c r="G9" s="50">
        <f>'triangle data'!H22/'triangle data'!G22</f>
        <v>1.034053700065488</v>
      </c>
      <c r="H9" s="50">
        <f>'triangle data'!I22/'triangle data'!H22</f>
        <v>1.00538315389487</v>
      </c>
      <c r="I9" s="50"/>
      <c r="J9" s="50"/>
      <c r="K9" s="51"/>
      <c r="L9" s="19"/>
    </row>
    <row r="10" spans="1:12" ht="12.75">
      <c r="A10" s="35">
        <f t="shared" si="0"/>
        <v>1997</v>
      </c>
      <c r="B10" s="49">
        <f>'triangle data'!C23/'triangle data'!B23</f>
        <v>1.5743334839584275</v>
      </c>
      <c r="C10" s="50">
        <f>'triangle data'!D23/'triangle data'!C23</f>
        <v>1.0530998851894375</v>
      </c>
      <c r="D10" s="50">
        <f>'triangle data'!E23/'triangle data'!D23</f>
        <v>1.0267102752793678</v>
      </c>
      <c r="E10" s="50">
        <f>'triangle data'!F23/'triangle data'!E23</f>
        <v>1.0201752057340059</v>
      </c>
      <c r="F10" s="50">
        <f>'triangle data'!G23/'triangle data'!F23</f>
        <v>1.0405932864949259</v>
      </c>
      <c r="G10" s="50">
        <f>'triangle data'!H23/'triangle data'!G23</f>
        <v>1.0045011252813203</v>
      </c>
      <c r="H10" s="50"/>
      <c r="I10" s="50"/>
      <c r="J10" s="50"/>
      <c r="K10" s="51"/>
      <c r="L10" s="19"/>
    </row>
    <row r="11" spans="1:12" ht="12.75">
      <c r="A11" s="35">
        <f t="shared" si="0"/>
        <v>1998</v>
      </c>
      <c r="B11" s="49">
        <f>'triangle data'!C24/'triangle data'!B24</f>
        <v>1.5355019237495628</v>
      </c>
      <c r="C11" s="50">
        <f>'triangle data'!D24/'triangle data'!C24</f>
        <v>1.0580865603644647</v>
      </c>
      <c r="D11" s="50">
        <f>'triangle data'!E24/'triangle data'!D24</f>
        <v>1.0331539289558664</v>
      </c>
      <c r="E11" s="50">
        <f>'triangle data'!F24/'triangle data'!E24</f>
        <v>1.0543863304855179</v>
      </c>
      <c r="F11" s="50">
        <f>'triangle data'!G24/'triangle data'!F24</f>
        <v>1.0045454545454546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1999</v>
      </c>
      <c r="B12" s="49">
        <f>'triangle data'!C25/'triangle data'!B25</f>
        <v>1.5865493757094211</v>
      </c>
      <c r="C12" s="50">
        <f>'triangle data'!D25/'triangle data'!C25</f>
        <v>1.0574137005902342</v>
      </c>
      <c r="D12" s="50">
        <f>'triangle data'!E25/'triangle data'!D25</f>
        <v>1.0683355886332881</v>
      </c>
      <c r="E12" s="50">
        <f>'triangle data'!F25/'triangle data'!E25</f>
        <v>1.0180493983533883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2000</v>
      </c>
      <c r="B13" s="49">
        <f>'triangle data'!C26/'triangle data'!B26</f>
        <v>1.5352079395085065</v>
      </c>
      <c r="C13" s="50">
        <f>'triangle data'!D26/'triangle data'!C26</f>
        <v>1.1077420347852855</v>
      </c>
      <c r="D13" s="50">
        <f>'triangle data'!E26/'triangle data'!D26</f>
        <v>1.0150062526052521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2001</v>
      </c>
      <c r="B14" s="49">
        <f>'triangle data'!C27/'triangle data'!B27</f>
        <v>1.7714727312872598</v>
      </c>
      <c r="C14" s="50">
        <f>'triangle data'!D27/'triangle data'!C27</f>
        <v>1.033653246915119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2002</v>
      </c>
      <c r="B15" s="49">
        <f>'triangle data'!C28/'triangle data'!B28</f>
        <v>1.4941124521636737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2003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1.6002643743198135</v>
      </c>
      <c r="C18" s="52">
        <f>AVERAGE(C12:C14)</f>
        <v>1.0662696607635462</v>
      </c>
      <c r="D18" s="52">
        <f>AVERAGE(D11:D13)</f>
        <v>1.0388319233981356</v>
      </c>
      <c r="E18" s="52">
        <f>AVERAGE(E10:E12)</f>
        <v>1.030870311524304</v>
      </c>
      <c r="F18" s="52">
        <f>AVERAGE(F9:F11)</f>
        <v>1.0185759183128205</v>
      </c>
      <c r="G18" s="52">
        <f>AVERAGE(G8:G10)</f>
        <v>1.0156259183393508</v>
      </c>
      <c r="H18" s="52">
        <f>AVERAGE(H7:H9)</f>
        <v>1.0143589606005559</v>
      </c>
      <c r="I18" s="52">
        <f>AVERAGE(I7:I8)</f>
        <v>1.0144225153517554</v>
      </c>
      <c r="J18" s="52">
        <f>AVERAGE(J7)</f>
        <v>1.0032302722658053</v>
      </c>
      <c r="K18" s="19"/>
      <c r="L18" s="19"/>
    </row>
    <row r="19" spans="1:12" ht="12.75">
      <c r="A19" s="20" t="s">
        <v>19</v>
      </c>
      <c r="B19" s="52">
        <f>SUM('triangle data'!C26:C28)/SUM('triangle data'!B26:B28)</f>
        <v>1.5860495017679204</v>
      </c>
      <c r="C19" s="52">
        <f>SUM('triangle data'!D25:D27)/SUM('triangle data'!C25:C27)</f>
        <v>1.064193724827209</v>
      </c>
      <c r="D19" s="52">
        <f>SUM('triangle data'!E24:E26)/SUM('triangle data'!D24:D26)</f>
        <v>1.0375126732004056</v>
      </c>
      <c r="E19" s="52">
        <f>SUM('triangle data'!F23:F25)/SUM('triangle data'!E23:E25)</f>
        <v>1.0303050665233167</v>
      </c>
      <c r="F19" s="52">
        <f>SUM('triangle data'!G22:G24)/SUM('triangle data'!F22:F24)</f>
        <v>1.0176939203354298</v>
      </c>
      <c r="G19" s="52">
        <f>SUM('triangle data'!H21:H23)/SUM('triangle data'!G21:G23)</f>
        <v>1.0150169204737733</v>
      </c>
      <c r="H19" s="52">
        <f>SUM('triangle data'!I20:I22)/SUM('triangle data'!H20:H22)</f>
        <v>1.0138056785621254</v>
      </c>
      <c r="I19" s="52">
        <f>SUM('triangle data'!J20:J21)/SUM('triangle data'!I20:I21)</f>
        <v>1.0134519418528964</v>
      </c>
      <c r="J19" s="52">
        <f>SUM('triangle data'!K20:K20)/SUM('triangle data'!J20:J20)</f>
        <v>1.0032302722658053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1.5871465440010146</v>
      </c>
      <c r="C20" s="52">
        <f t="shared" si="1"/>
        <v>1.062103491875263</v>
      </c>
      <c r="D20" s="52">
        <f t="shared" si="1"/>
        <v>1.0334866421163413</v>
      </c>
      <c r="E20" s="52">
        <f t="shared" si="1"/>
        <v>1.0253598478630939</v>
      </c>
      <c r="F20" s="52">
        <f t="shared" si="1"/>
        <v>1.0151889636549165</v>
      </c>
      <c r="G20" s="52">
        <f t="shared" si="1"/>
        <v>1.0136415915656616</v>
      </c>
      <c r="H20" s="52">
        <f t="shared" si="1"/>
        <v>1.0143589606005559</v>
      </c>
      <c r="I20" s="52">
        <f t="shared" si="1"/>
        <v>1.0144225153517554</v>
      </c>
      <c r="J20" s="52">
        <f t="shared" si="1"/>
        <v>1.0032302722658053</v>
      </c>
      <c r="K20" s="19"/>
      <c r="L20" s="19"/>
    </row>
    <row r="21" spans="1:12" ht="12.75">
      <c r="A21" s="20" t="s">
        <v>21</v>
      </c>
      <c r="B21" s="52">
        <f>SUM('triangle data'!C$20:C28)/SUM('triangle data'!B$20:B28)</f>
        <v>1.5819009635407475</v>
      </c>
      <c r="C21" s="52">
        <f>SUM('triangle data'!D$20:D27)/SUM('triangle data'!C$20:C27)</f>
        <v>1.0619573682540597</v>
      </c>
      <c r="D21" s="52">
        <f>SUM('triangle data'!E$20:E26)/SUM('triangle data'!D$20:D26)</f>
        <v>1.0342869162810264</v>
      </c>
      <c r="E21" s="52">
        <f>SUM('triangle data'!F$20:F25)/SUM('triangle data'!E$20:E25)</f>
        <v>1.0268955264224895</v>
      </c>
      <c r="F21" s="52">
        <f>SUM('triangle data'!G$20:G24)/SUM('triangle data'!F$20:F24)</f>
        <v>1.0156440967978488</v>
      </c>
      <c r="G21" s="52">
        <f>SUM('triangle data'!H$20:H23)/SUM('triangle data'!G$20:G23)</f>
        <v>1.013695068041952</v>
      </c>
      <c r="H21" s="52">
        <f>SUM('triangle data'!I$20:I22)/SUM('triangle data'!H$20:H22)</f>
        <v>1.0138056785621254</v>
      </c>
      <c r="I21" s="52">
        <f>SUM('triangle data'!J$20:J21)/SUM('triangle data'!I$20:I21)</f>
        <v>1.0134519418528964</v>
      </c>
      <c r="J21" s="52">
        <f>SUM('triangle data'!K$20:K20)/SUM('triangle data'!J$20:J20)</f>
        <v>1.0032302722658053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1.6</v>
      </c>
      <c r="C23" s="54">
        <v>1.065</v>
      </c>
      <c r="D23" s="54">
        <v>1.035</v>
      </c>
      <c r="E23" s="54">
        <v>1.03</v>
      </c>
      <c r="F23" s="54">
        <v>1.015</v>
      </c>
      <c r="G23" s="54">
        <v>1.015</v>
      </c>
      <c r="H23" s="54">
        <v>1.015</v>
      </c>
      <c r="I23" s="54">
        <v>1.01</v>
      </c>
      <c r="J23" s="54">
        <v>1.005</v>
      </c>
      <c r="K23" s="54">
        <v>1.03</v>
      </c>
      <c r="L23" s="54"/>
    </row>
    <row r="24" spans="1:12" s="15" customFormat="1" ht="12.75">
      <c r="A24" s="53" t="s">
        <v>23</v>
      </c>
      <c r="B24" s="54">
        <f aca="true" t="shared" si="2" ref="B24:I24">B23*C24</f>
        <v>1.9859575076610143</v>
      </c>
      <c r="C24" s="54">
        <f t="shared" si="2"/>
        <v>1.2412234422881339</v>
      </c>
      <c r="D24" s="54">
        <f t="shared" si="2"/>
        <v>1.1654680209278252</v>
      </c>
      <c r="E24" s="54">
        <f t="shared" si="2"/>
        <v>1.126056058867464</v>
      </c>
      <c r="F24" s="54">
        <f t="shared" si="2"/>
        <v>1.093258309580062</v>
      </c>
      <c r="G24" s="54">
        <f t="shared" si="2"/>
        <v>1.0771017828374998</v>
      </c>
      <c r="H24" s="54">
        <f t="shared" si="2"/>
        <v>1.0611840225</v>
      </c>
      <c r="I24" s="54">
        <f t="shared" si="2"/>
        <v>1.0455015</v>
      </c>
      <c r="J24" s="54">
        <f>J23*K24</f>
        <v>1.03515</v>
      </c>
      <c r="K24" s="54">
        <f>K23</f>
        <v>1.03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132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1994</v>
      </c>
      <c r="B7" s="46">
        <f>'triangle data'!C6/'triangle data'!B6</f>
        <v>2.453448275862069</v>
      </c>
      <c r="C7" s="47">
        <f>'triangle data'!D6/'triangle data'!C6</f>
        <v>1.1489810260014055</v>
      </c>
      <c r="D7" s="47">
        <f>'triangle data'!E6/'triangle data'!D6</f>
        <v>1.0788990825688074</v>
      </c>
      <c r="E7" s="47">
        <f>'triangle data'!F6/'triangle data'!E6</f>
        <v>1.0277777777777777</v>
      </c>
      <c r="F7" s="47">
        <f>'triangle data'!G6/'triangle data'!F6</f>
        <v>1.0330943188086046</v>
      </c>
      <c r="G7" s="47">
        <f>'triangle data'!H6/'triangle data'!G6</f>
        <v>1.0186865990389748</v>
      </c>
      <c r="H7" s="47">
        <f>'triangle data'!I6/'triangle data'!H6</f>
        <v>1.0151991614255764</v>
      </c>
      <c r="I7" s="47">
        <f>'triangle data'!J6/'triangle data'!I6</f>
        <v>1.0165203923593185</v>
      </c>
      <c r="J7" s="47">
        <f>'triangle data'!K6/'triangle data'!J6</f>
        <v>1.011173184357542</v>
      </c>
      <c r="K7" s="48"/>
      <c r="L7" s="19"/>
    </row>
    <row r="8" spans="1:12" ht="12.75">
      <c r="A8" s="35">
        <f t="shared" si="0"/>
        <v>1995</v>
      </c>
      <c r="B8" s="49">
        <f>'triangle data'!C7/'triangle data'!B7</f>
        <v>2.2288021534320324</v>
      </c>
      <c r="C8" s="50">
        <f>'triangle data'!D7/'triangle data'!C7</f>
        <v>1.1515700483091786</v>
      </c>
      <c r="D8" s="50">
        <f>'triangle data'!E7/'triangle data'!D7</f>
        <v>1.0723649711588883</v>
      </c>
      <c r="E8" s="50">
        <f>'triangle data'!F7/'triangle data'!E7</f>
        <v>1.0268948655256724</v>
      </c>
      <c r="F8" s="50">
        <f>'triangle data'!G7/'triangle data'!F7</f>
        <v>1.0338095238095237</v>
      </c>
      <c r="G8" s="50">
        <f>'triangle data'!H7/'triangle data'!G7</f>
        <v>1.0198065407646246</v>
      </c>
      <c r="H8" s="50">
        <f>'triangle data'!I7/'triangle data'!H7</f>
        <v>1.014453477868112</v>
      </c>
      <c r="I8" s="50">
        <f>'triangle data'!J7/'triangle data'!I7</f>
        <v>1.014692787177204</v>
      </c>
      <c r="J8" s="50"/>
      <c r="K8" s="51"/>
      <c r="L8" s="19"/>
    </row>
    <row r="9" spans="1:12" ht="12.75">
      <c r="A9" s="35">
        <f t="shared" si="0"/>
        <v>1996</v>
      </c>
      <c r="B9" s="49">
        <f>'triangle data'!C8/'triangle data'!B8</f>
        <v>2.158221302998966</v>
      </c>
      <c r="C9" s="50">
        <f>'triangle data'!D8/'triangle data'!C8</f>
        <v>1.1490177287973167</v>
      </c>
      <c r="D9" s="50">
        <f>'triangle data'!E8/'triangle data'!D8</f>
        <v>1.0884070058381985</v>
      </c>
      <c r="E9" s="50">
        <f>'triangle data'!F8/'triangle data'!E8</f>
        <v>1.0268199233716475</v>
      </c>
      <c r="F9" s="50">
        <f>'triangle data'!G8/'triangle data'!F8</f>
        <v>1.028358208955224</v>
      </c>
      <c r="G9" s="50">
        <f>'triangle data'!H8/'triangle data'!G8</f>
        <v>1.0217706821480406</v>
      </c>
      <c r="H9" s="50">
        <f>'triangle data'!I8/'triangle data'!H8</f>
        <v>1.0134943181818181</v>
      </c>
      <c r="I9" s="50"/>
      <c r="J9" s="50"/>
      <c r="K9" s="51"/>
      <c r="L9" s="19"/>
    </row>
    <row r="10" spans="1:12" ht="12.75">
      <c r="A10" s="35">
        <f t="shared" si="0"/>
        <v>1997</v>
      </c>
      <c r="B10" s="49">
        <f>'triangle data'!C9/'triangle data'!B9</f>
        <v>2.31935771632471</v>
      </c>
      <c r="C10" s="50">
        <f>'triangle data'!D9/'triangle data'!C9</f>
        <v>1.1696153846153847</v>
      </c>
      <c r="D10" s="50">
        <f>'triangle data'!E9/'triangle data'!D9</f>
        <v>1.0848405129891483</v>
      </c>
      <c r="E10" s="50">
        <f>'triangle data'!F9/'triangle data'!E9</f>
        <v>1.0300090936647468</v>
      </c>
      <c r="F10" s="50">
        <f>'triangle data'!G9/'triangle data'!F9</f>
        <v>1.0317834020011771</v>
      </c>
      <c r="G10" s="50">
        <f>'triangle data'!H9/'triangle data'!G9</f>
        <v>1.0196805476326298</v>
      </c>
      <c r="H10" s="50"/>
      <c r="I10" s="50"/>
      <c r="J10" s="50"/>
      <c r="K10" s="51"/>
      <c r="L10" s="19"/>
    </row>
    <row r="11" spans="1:12" ht="12.75">
      <c r="A11" s="35">
        <f t="shared" si="0"/>
        <v>1998</v>
      </c>
      <c r="B11" s="49">
        <f>'triangle data'!C10/'triangle data'!B10</f>
        <v>2.1593729588504247</v>
      </c>
      <c r="C11" s="50">
        <f>'triangle data'!D10/'triangle data'!C10</f>
        <v>1.177253478523896</v>
      </c>
      <c r="D11" s="50">
        <f>'triangle data'!E10/'triangle data'!D10</f>
        <v>1.078365878725591</v>
      </c>
      <c r="E11" s="50">
        <f>'triangle data'!F10/'triangle data'!E10</f>
        <v>1.033357159876102</v>
      </c>
      <c r="F11" s="50">
        <f>'triangle data'!G10/'triangle data'!F10</f>
        <v>1.0274383214203366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1999</v>
      </c>
      <c r="B12" s="49">
        <f>'triangle data'!C11/'triangle data'!B11</f>
        <v>2.1450459652706844</v>
      </c>
      <c r="C12" s="50">
        <f>'triangle data'!D11/'triangle data'!C11</f>
        <v>1.1647619047619047</v>
      </c>
      <c r="D12" s="50">
        <f>'triangle data'!E11/'triangle data'!D11</f>
        <v>1.088511856091578</v>
      </c>
      <c r="E12" s="50">
        <f>'triangle data'!F11/'triangle data'!E11</f>
        <v>1.0326760563380282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2000</v>
      </c>
      <c r="B13" s="49">
        <f>'triangle data'!C12/'triangle data'!B12</f>
        <v>2.150044130626655</v>
      </c>
      <c r="C13" s="50">
        <f>'triangle data'!D12/'triangle data'!C12</f>
        <v>1.1693349753694582</v>
      </c>
      <c r="D13" s="50">
        <f>'triangle data'!E12/'triangle data'!D12</f>
        <v>1.0832016850974198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2001</v>
      </c>
      <c r="B14" s="49">
        <f>'triangle data'!C13/'triangle data'!B13</f>
        <v>2.1541411042944785</v>
      </c>
      <c r="C14" s="50">
        <f>'triangle data'!D13/'triangle data'!C13</f>
        <v>1.175507297970808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2002</v>
      </c>
      <c r="B15" s="49">
        <f>'triangle data'!C14/'triangle data'!B14</f>
        <v>2.213455657492355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2003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2.1725469641378297</v>
      </c>
      <c r="C18" s="52">
        <f>AVERAGE(C12:C14)</f>
        <v>1.1698680593673905</v>
      </c>
      <c r="D18" s="52">
        <f>AVERAGE(D11:D13)</f>
        <v>1.0833598066381962</v>
      </c>
      <c r="E18" s="52">
        <f>AVERAGE(E10:E12)</f>
        <v>1.032014103292959</v>
      </c>
      <c r="F18" s="52">
        <f>AVERAGE(F9:F11)</f>
        <v>1.0291933107922457</v>
      </c>
      <c r="G18" s="52">
        <f>AVERAGE(G8:G10)</f>
        <v>1.0204192568484318</v>
      </c>
      <c r="H18" s="52">
        <f>AVERAGE(H7:H9)</f>
        <v>1.0143823191585024</v>
      </c>
      <c r="I18" s="52">
        <f>AVERAGE(I7:I8)</f>
        <v>1.0156065897682613</v>
      </c>
      <c r="J18" s="52">
        <f>AVERAGE(J7)</f>
        <v>1.011173184357542</v>
      </c>
      <c r="K18" s="19"/>
      <c r="L18" s="19"/>
    </row>
    <row r="19" spans="1:12" ht="12.75">
      <c r="A19" s="20" t="s">
        <v>19</v>
      </c>
      <c r="B19" s="52">
        <f>SUM('triangle data'!C12:C14)/SUM('triangle data'!B12:B14)</f>
        <v>2.1768172888015718</v>
      </c>
      <c r="C19" s="52">
        <f>SUM('triangle data'!D11:D13)/SUM('triangle data'!C11:C13)</f>
        <v>1.1703880190605855</v>
      </c>
      <c r="D19" s="52">
        <f>SUM('triangle data'!E10:E12)/SUM('triangle data'!D10:D12)</f>
        <v>1.0836958773565362</v>
      </c>
      <c r="E19" s="52">
        <f>SUM('triangle data'!F9:F11)/SUM('triangle data'!E9:E11)</f>
        <v>1.0322127759145152</v>
      </c>
      <c r="F19" s="52">
        <f>SUM('triangle data'!G8:G10)/SUM('triangle data'!F8:F10)</f>
        <v>1.0290926548247719</v>
      </c>
      <c r="G19" s="52">
        <f>SUM('triangle data'!H7:H9)/SUM('triangle data'!G7:G9)</f>
        <v>1.0203960630854974</v>
      </c>
      <c r="H19" s="52">
        <f>SUM('triangle data'!I6:I8)/SUM('triangle data'!H6:H8)</f>
        <v>1.0142692418564427</v>
      </c>
      <c r="I19" s="52">
        <f>SUM('triangle data'!J6:J7)/SUM('triangle data'!I6:I7)</f>
        <v>1.015539086779823</v>
      </c>
      <c r="J19" s="52">
        <f>SUM('triangle data'!K6:K6)/SUM('triangle data'!J6:J6)</f>
        <v>1.011173184357542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2.220209918350264</v>
      </c>
      <c r="C20" s="52">
        <f t="shared" si="1"/>
        <v>1.1632552305436692</v>
      </c>
      <c r="D20" s="52">
        <f t="shared" si="1"/>
        <v>1.0820844274956616</v>
      </c>
      <c r="E20" s="52">
        <f t="shared" si="1"/>
        <v>1.0295891460923292</v>
      </c>
      <c r="F20" s="52">
        <f t="shared" si="1"/>
        <v>1.0308967549989732</v>
      </c>
      <c r="G20" s="52">
        <f t="shared" si="1"/>
        <v>1.0199860923960675</v>
      </c>
      <c r="H20" s="52">
        <f t="shared" si="1"/>
        <v>1.0143823191585024</v>
      </c>
      <c r="I20" s="52">
        <f t="shared" si="1"/>
        <v>1.0156065897682613</v>
      </c>
      <c r="J20" s="52">
        <f t="shared" si="1"/>
        <v>1.011173184357542</v>
      </c>
      <c r="K20" s="19"/>
      <c r="L20" s="19"/>
    </row>
    <row r="21" spans="1:12" ht="12.75">
      <c r="A21" s="20" t="s">
        <v>21</v>
      </c>
      <c r="B21" s="52">
        <f>SUM('triangle data'!C$6:C14)/SUM('triangle data'!B$6:B14)</f>
        <v>2.1935655410795003</v>
      </c>
      <c r="C21" s="52">
        <f>SUM('triangle data'!D$6:D13)/SUM('triangle data'!C$6:C13)</f>
        <v>1.1670677742411304</v>
      </c>
      <c r="D21" s="52">
        <f>SUM('triangle data'!E$6:E12)/SUM('triangle data'!D$6:D12)</f>
        <v>1.08307049697383</v>
      </c>
      <c r="E21" s="52">
        <f>SUM('triangle data'!F$6:F11)/SUM('triangle data'!E$6:E11)</f>
        <v>1.0305093555093554</v>
      </c>
      <c r="F21" s="52">
        <f>SUM('triangle data'!G$6:G10)/SUM('triangle data'!F$6:F10)</f>
        <v>1.0302903405918482</v>
      </c>
      <c r="G21" s="52">
        <f>SUM('triangle data'!H$6:H9)/SUM('triangle data'!G$6:G9)</f>
        <v>1.0200853871531146</v>
      </c>
      <c r="H21" s="52">
        <f>SUM('triangle data'!I$6:I8)/SUM('triangle data'!H$6:H8)</f>
        <v>1.0142692418564427</v>
      </c>
      <c r="I21" s="52">
        <f>SUM('triangle data'!J$6:J7)/SUM('triangle data'!I$6:I7)</f>
        <v>1.015539086779823</v>
      </c>
      <c r="J21" s="52">
        <f>SUM('triangle data'!K$6:K6)/SUM('triangle data'!J$6:J6)</f>
        <v>1.011173184357542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2.195</v>
      </c>
      <c r="C23" s="54">
        <v>1.17</v>
      </c>
      <c r="D23" s="54">
        <v>1.085</v>
      </c>
      <c r="E23" s="54">
        <v>1.033</v>
      </c>
      <c r="F23" s="54">
        <v>1.03</v>
      </c>
      <c r="G23" s="54">
        <v>1.02</v>
      </c>
      <c r="H23" s="54">
        <v>1.015</v>
      </c>
      <c r="I23" s="54">
        <v>1.015</v>
      </c>
      <c r="J23" s="54">
        <v>1.01</v>
      </c>
      <c r="K23" s="54">
        <v>1.125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3.539923063735649</v>
      </c>
      <c r="C24" s="54">
        <f t="shared" si="2"/>
        <v>1.6127212135469928</v>
      </c>
      <c r="D24" s="54">
        <f t="shared" si="2"/>
        <v>1.3783941996128144</v>
      </c>
      <c r="E24" s="54">
        <f t="shared" si="2"/>
        <v>1.270409400564806</v>
      </c>
      <c r="F24" s="54">
        <f t="shared" si="2"/>
        <v>1.2298251699562497</v>
      </c>
      <c r="G24" s="54">
        <f t="shared" si="2"/>
        <v>1.1940050193749996</v>
      </c>
      <c r="H24" s="54">
        <f t="shared" si="2"/>
        <v>1.1705931562499996</v>
      </c>
      <c r="I24" s="54">
        <f t="shared" si="2"/>
        <v>1.1532937499999998</v>
      </c>
      <c r="J24" s="54">
        <f t="shared" si="2"/>
        <v>1.13625</v>
      </c>
      <c r="K24" s="54">
        <f>K23</f>
        <v>1.125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16" customFormat="1" ht="12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2.75">
      <c r="A4" s="24"/>
      <c r="B4" s="24"/>
      <c r="C4" s="24" t="s">
        <v>28</v>
      </c>
      <c r="D4" s="24" t="s">
        <v>30</v>
      </c>
      <c r="E4" s="57" t="s">
        <v>31</v>
      </c>
      <c r="F4" s="23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12/31/03</v>
      </c>
      <c r="D6" s="60" t="str">
        <f>C6</f>
        <v>@ 12/31/03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114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5">A9-1</f>
        <v>1994</v>
      </c>
      <c r="B8" s="62">
        <v>2698</v>
      </c>
      <c r="C8" s="37">
        <f>'triangle data'!K6</f>
        <v>1991</v>
      </c>
      <c r="D8" s="62">
        <f>'triangle data'!K20</f>
        <v>2174</v>
      </c>
      <c r="E8" s="63">
        <f>'paid dev'!K$24</f>
        <v>1.125</v>
      </c>
      <c r="F8" s="64">
        <f>'incd dev'!K$24</f>
        <v>1.03</v>
      </c>
      <c r="G8" s="37">
        <f>C8*E8</f>
        <v>2239.875</v>
      </c>
      <c r="H8" s="62">
        <f>D8*F8</f>
        <v>2239.2200000000003</v>
      </c>
      <c r="I8" s="65">
        <f>G8/B8</f>
        <v>0.8301982950333581</v>
      </c>
      <c r="J8" s="66">
        <f>H8/B8</f>
        <v>0.8299555226093404</v>
      </c>
      <c r="K8" s="19"/>
    </row>
    <row r="9" spans="1:11" ht="12.75">
      <c r="A9" s="35">
        <f t="shared" si="0"/>
        <v>1995</v>
      </c>
      <c r="B9" s="67">
        <v>3029</v>
      </c>
      <c r="C9" s="37">
        <f>'triangle data'!J7</f>
        <v>2279</v>
      </c>
      <c r="D9" s="67">
        <f>'triangle data'!J21</f>
        <v>2504</v>
      </c>
      <c r="E9" s="63">
        <f>'paid dev'!J$24</f>
        <v>1.13625</v>
      </c>
      <c r="F9" s="68">
        <f>'incd dev'!J$24</f>
        <v>1.03515</v>
      </c>
      <c r="G9" s="37">
        <f aca="true" t="shared" si="1" ref="G9:G17">C9*E9</f>
        <v>2589.51375</v>
      </c>
      <c r="H9" s="67">
        <f aca="true" t="shared" si="2" ref="H9:H17">D9*F9</f>
        <v>2592.0156</v>
      </c>
      <c r="I9" s="65">
        <f aca="true" t="shared" si="3" ref="I9:I17">G9/B9</f>
        <v>0.8549071475734566</v>
      </c>
      <c r="J9" s="69">
        <f aca="true" t="shared" si="4" ref="J9:J17">H9/B9</f>
        <v>0.8557331132386927</v>
      </c>
      <c r="K9" s="19"/>
    </row>
    <row r="10" spans="1:11" ht="12.75">
      <c r="A10" s="35">
        <f t="shared" si="0"/>
        <v>1996</v>
      </c>
      <c r="B10" s="67">
        <v>3821</v>
      </c>
      <c r="C10" s="37">
        <f>'triangle data'!I8</f>
        <v>2854</v>
      </c>
      <c r="D10" s="67">
        <f>'triangle data'!I22</f>
        <v>3175</v>
      </c>
      <c r="E10" s="63">
        <f>'paid dev'!I$24</f>
        <v>1.1532937499999998</v>
      </c>
      <c r="F10" s="68">
        <f>'incd dev'!I$24</f>
        <v>1.0455015</v>
      </c>
      <c r="G10" s="37">
        <f t="shared" si="1"/>
        <v>3291.5003624999995</v>
      </c>
      <c r="H10" s="67">
        <f t="shared" si="2"/>
        <v>3319.4672625000003</v>
      </c>
      <c r="I10" s="65">
        <f t="shared" si="3"/>
        <v>0.861423805940853</v>
      </c>
      <c r="J10" s="69">
        <f t="shared" si="4"/>
        <v>0.8687430679141587</v>
      </c>
      <c r="K10" s="19"/>
    </row>
    <row r="11" spans="1:11" ht="12.75">
      <c r="A11" s="35">
        <f t="shared" si="0"/>
        <v>1997</v>
      </c>
      <c r="B11" s="67">
        <v>4883</v>
      </c>
      <c r="C11" s="37">
        <f>'triangle data'!H9</f>
        <v>3575</v>
      </c>
      <c r="D11" s="67">
        <f>'triangle data'!H23</f>
        <v>4017</v>
      </c>
      <c r="E11" s="63">
        <f>'paid dev'!H$24</f>
        <v>1.1705931562499996</v>
      </c>
      <c r="F11" s="68">
        <f>'incd dev'!H$24</f>
        <v>1.0611840225</v>
      </c>
      <c r="G11" s="37">
        <f t="shared" si="1"/>
        <v>4184.870533593748</v>
      </c>
      <c r="H11" s="67">
        <f t="shared" si="2"/>
        <v>4262.7762183825</v>
      </c>
      <c r="I11" s="65">
        <f t="shared" si="3"/>
        <v>0.8570285753827049</v>
      </c>
      <c r="J11" s="69">
        <f t="shared" si="4"/>
        <v>0.872983046975732</v>
      </c>
      <c r="K11" s="19"/>
    </row>
    <row r="12" spans="1:11" ht="12.75">
      <c r="A12" s="35">
        <f t="shared" si="0"/>
        <v>1998</v>
      </c>
      <c r="B12" s="67">
        <v>5981</v>
      </c>
      <c r="C12" s="37">
        <f>'triangle data'!G10</f>
        <v>4456</v>
      </c>
      <c r="D12" s="67">
        <f>'triangle data'!G24</f>
        <v>5083</v>
      </c>
      <c r="E12" s="63">
        <f>'paid dev'!G$24</f>
        <v>1.1940050193749996</v>
      </c>
      <c r="F12" s="68">
        <f>'incd dev'!G$24</f>
        <v>1.0771017828374998</v>
      </c>
      <c r="G12" s="37">
        <f t="shared" si="1"/>
        <v>5320.486366334998</v>
      </c>
      <c r="H12" s="67">
        <f t="shared" si="2"/>
        <v>5474.908362163012</v>
      </c>
      <c r="I12" s="65">
        <f t="shared" si="3"/>
        <v>0.8895646825505765</v>
      </c>
      <c r="J12" s="69">
        <f t="shared" si="4"/>
        <v>0.9153834412578183</v>
      </c>
      <c r="K12" s="19"/>
    </row>
    <row r="13" spans="1:11" ht="12.75">
      <c r="A13" s="35">
        <f t="shared" si="0"/>
        <v>1999</v>
      </c>
      <c r="B13" s="67">
        <v>7588</v>
      </c>
      <c r="C13" s="37">
        <f>'triangle data'!F11</f>
        <v>5499</v>
      </c>
      <c r="D13" s="67">
        <f>'triangle data'!F25</f>
        <v>6430</v>
      </c>
      <c r="E13" s="63">
        <f>'paid dev'!F$24</f>
        <v>1.2298251699562497</v>
      </c>
      <c r="F13" s="68">
        <f>'incd dev'!F$24</f>
        <v>1.093258309580062</v>
      </c>
      <c r="G13" s="37">
        <f t="shared" si="1"/>
        <v>6762.808609589417</v>
      </c>
      <c r="H13" s="67">
        <f t="shared" si="2"/>
        <v>7029.650930599799</v>
      </c>
      <c r="I13" s="65">
        <f t="shared" si="3"/>
        <v>0.8912504756970765</v>
      </c>
      <c r="J13" s="69">
        <f t="shared" si="4"/>
        <v>0.926416833236663</v>
      </c>
      <c r="K13" s="19"/>
    </row>
    <row r="14" spans="1:11" ht="12.75">
      <c r="A14" s="35">
        <f t="shared" si="0"/>
        <v>2000</v>
      </c>
      <c r="B14" s="67">
        <v>8981</v>
      </c>
      <c r="C14" s="37">
        <f>'triangle data'!E12</f>
        <v>6171</v>
      </c>
      <c r="D14" s="67">
        <f>'triangle data'!E26</f>
        <v>7305</v>
      </c>
      <c r="E14" s="63">
        <f>'paid dev'!E$24</f>
        <v>1.270409400564806</v>
      </c>
      <c r="F14" s="68">
        <f>'incd dev'!E$24</f>
        <v>1.126056058867464</v>
      </c>
      <c r="G14" s="37">
        <f t="shared" si="1"/>
        <v>7839.696410885417</v>
      </c>
      <c r="H14" s="67">
        <f t="shared" si="2"/>
        <v>8225.839510026824</v>
      </c>
      <c r="I14" s="65">
        <f t="shared" si="3"/>
        <v>0.8729202105428591</v>
      </c>
      <c r="J14" s="69">
        <f t="shared" si="4"/>
        <v>0.9159157677348652</v>
      </c>
      <c r="K14" s="19"/>
    </row>
    <row r="15" spans="1:11" ht="12.75">
      <c r="A15" s="35">
        <f t="shared" si="0"/>
        <v>2001</v>
      </c>
      <c r="B15" s="67">
        <v>10725</v>
      </c>
      <c r="C15" s="37">
        <f>'triangle data'!D13</f>
        <v>6604</v>
      </c>
      <c r="D15" s="67">
        <f>'triangle data'!D27</f>
        <v>8293</v>
      </c>
      <c r="E15" s="63">
        <f>'paid dev'!D$24</f>
        <v>1.3783941996128144</v>
      </c>
      <c r="F15" s="68">
        <f>'incd dev'!D$24</f>
        <v>1.1654680209278252</v>
      </c>
      <c r="G15" s="37">
        <f t="shared" si="1"/>
        <v>9102.915294243026</v>
      </c>
      <c r="H15" s="67">
        <f t="shared" si="2"/>
        <v>9665.226297554455</v>
      </c>
      <c r="I15" s="65">
        <f t="shared" si="3"/>
        <v>0.8487566707918905</v>
      </c>
      <c r="J15" s="69">
        <f t="shared" si="4"/>
        <v>0.9011866011705785</v>
      </c>
      <c r="K15" s="19"/>
    </row>
    <row r="16" spans="1:11" ht="12.75">
      <c r="A16" s="35">
        <f>A17-1</f>
        <v>2002</v>
      </c>
      <c r="B16" s="67">
        <v>14171</v>
      </c>
      <c r="C16" s="37">
        <f>'triangle data'!C14</f>
        <v>7238</v>
      </c>
      <c r="D16" s="67">
        <f>'triangle data'!C28</f>
        <v>10151</v>
      </c>
      <c r="E16" s="63">
        <f>'paid dev'!C$24</f>
        <v>1.6127212135469928</v>
      </c>
      <c r="F16" s="68">
        <f>'incd dev'!C$24</f>
        <v>1.2412234422881339</v>
      </c>
      <c r="G16" s="37">
        <f t="shared" si="1"/>
        <v>11672.876143653135</v>
      </c>
      <c r="H16" s="67">
        <f t="shared" si="2"/>
        <v>12599.659162666847</v>
      </c>
      <c r="I16" s="65">
        <f t="shared" si="3"/>
        <v>0.8237157676701105</v>
      </c>
      <c r="J16" s="69">
        <f t="shared" si="4"/>
        <v>0.8891157407851843</v>
      </c>
      <c r="K16" s="19"/>
    </row>
    <row r="17" spans="1:11" ht="12.75">
      <c r="A17" s="28">
        <f>curryear</f>
        <v>2003</v>
      </c>
      <c r="B17" s="70">
        <v>17881</v>
      </c>
      <c r="C17" s="37">
        <f>'triangle data'!B15</f>
        <v>4001</v>
      </c>
      <c r="D17" s="70">
        <f>'triangle data'!B29</f>
        <v>8590</v>
      </c>
      <c r="E17" s="63">
        <f>'paid dev'!B$24</f>
        <v>3.539923063735649</v>
      </c>
      <c r="F17" s="71">
        <f>'incd dev'!B$24</f>
        <v>1.9859575076610143</v>
      </c>
      <c r="G17" s="37">
        <f t="shared" si="1"/>
        <v>14163.232178006332</v>
      </c>
      <c r="H17" s="70">
        <f t="shared" si="2"/>
        <v>17059.37499080811</v>
      </c>
      <c r="I17" s="65">
        <f t="shared" si="3"/>
        <v>0.7920827793751094</v>
      </c>
      <c r="J17" s="72">
        <f t="shared" si="4"/>
        <v>0.9540503881666635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72468.13833470155</v>
      </c>
      <c r="I18" s="75">
        <f>G18/B18</f>
        <v>0.8421446707390616</v>
      </c>
      <c r="J18" s="75">
        <f>H18/B18</f>
        <v>0.9086002449246665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76" t="s">
        <v>42</v>
      </c>
      <c r="B20" s="19" t="s">
        <v>46</v>
      </c>
      <c r="C20" s="19"/>
      <c r="D20" s="19"/>
      <c r="E20" s="19"/>
      <c r="F20" s="19"/>
      <c r="G20" s="19"/>
      <c r="H20" s="19"/>
      <c r="I20" s="77">
        <f>AVERAGE(G18:H18)</f>
        <v>69817.95649175381</v>
      </c>
      <c r="J20" s="19"/>
      <c r="K20" s="19"/>
    </row>
    <row r="21" spans="1:11" ht="12.75">
      <c r="A21" s="76" t="s">
        <v>43</v>
      </c>
      <c r="B21" s="19" t="str">
        <f>"Indicated Loss Reserve Need at "&amp;TEXT(curreval,"mm/dd/yy")&amp;" ((11) - (3))"</f>
        <v>Indicated Loss Reserve Need at 12/31/03 ((11) - (3))</v>
      </c>
      <c r="C21" s="19"/>
      <c r="D21" s="19"/>
      <c r="E21" s="19"/>
      <c r="F21" s="19"/>
      <c r="G21" s="19"/>
      <c r="H21" s="19"/>
      <c r="I21" s="77">
        <f>I20-C18</f>
        <v>25149.95649175381</v>
      </c>
      <c r="J21" s="19"/>
      <c r="K21" s="19"/>
    </row>
    <row r="22" spans="1:11" ht="12.75">
      <c r="A22" s="76" t="s">
        <v>44</v>
      </c>
      <c r="B22" s="19" t="str">
        <f>"Company Booked Reserves at "&amp;TEXT(curreval,"mm/dd/yy")</f>
        <v>Company Booked Reserves at 12/31/03</v>
      </c>
      <c r="C22" s="19"/>
      <c r="D22" s="19"/>
      <c r="E22" s="19"/>
      <c r="F22" s="19"/>
      <c r="G22" s="19"/>
      <c r="H22" s="19"/>
      <c r="I22" s="77">
        <v>21389</v>
      </c>
      <c r="J22" s="19"/>
      <c r="K22" s="19"/>
    </row>
    <row r="23" spans="1:11" ht="12.75">
      <c r="A23" s="76" t="s">
        <v>45</v>
      </c>
      <c r="B23" s="19" t="s">
        <v>99</v>
      </c>
      <c r="C23" s="19"/>
      <c r="D23" s="19"/>
      <c r="E23" s="19"/>
      <c r="F23" s="19"/>
      <c r="G23" s="19"/>
      <c r="H23" s="19"/>
      <c r="I23" s="77">
        <f>I22-I21</f>
        <v>-3760.956491753808</v>
      </c>
      <c r="J23" s="78">
        <f>I23/I21</f>
        <v>-0.14954127228756656</v>
      </c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30" ht="12.75">
      <c r="A30" s="13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/>
      <c r="B1" s="17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48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1994</v>
      </c>
      <c r="B6" s="32">
        <v>4233</v>
      </c>
      <c r="C6" s="33">
        <v>4874</v>
      </c>
      <c r="D6" s="33">
        <v>4940</v>
      </c>
      <c r="E6" s="33">
        <v>4979</v>
      </c>
      <c r="F6" s="33">
        <v>5002</v>
      </c>
      <c r="G6" s="33">
        <v>5017</v>
      </c>
      <c r="H6" s="33">
        <v>5026</v>
      </c>
      <c r="I6" s="33">
        <v>5035</v>
      </c>
      <c r="J6" s="33">
        <v>5044</v>
      </c>
      <c r="K6" s="34">
        <v>5050</v>
      </c>
      <c r="L6" s="19"/>
    </row>
    <row r="7" spans="1:12" ht="12.75">
      <c r="A7" s="35">
        <f t="shared" si="1"/>
        <v>1995</v>
      </c>
      <c r="B7" s="36">
        <v>4208</v>
      </c>
      <c r="C7" s="37">
        <v>4880</v>
      </c>
      <c r="D7" s="37">
        <v>4958</v>
      </c>
      <c r="E7" s="37">
        <v>4995</v>
      </c>
      <c r="F7" s="37">
        <v>5023</v>
      </c>
      <c r="G7" s="37">
        <v>5039</v>
      </c>
      <c r="H7" s="37">
        <v>5049</v>
      </c>
      <c r="I7" s="37">
        <v>5059</v>
      </c>
      <c r="J7" s="37">
        <v>5070</v>
      </c>
      <c r="K7" s="38"/>
      <c r="L7" s="19"/>
    </row>
    <row r="8" spans="1:12" ht="12.75">
      <c r="A8" s="35">
        <f t="shared" si="1"/>
        <v>1996</v>
      </c>
      <c r="B8" s="36">
        <v>4728</v>
      </c>
      <c r="C8" s="37">
        <v>5405</v>
      </c>
      <c r="D8" s="37">
        <v>5487</v>
      </c>
      <c r="E8" s="37">
        <v>5530</v>
      </c>
      <c r="F8" s="37">
        <v>5554</v>
      </c>
      <c r="G8" s="37">
        <v>5570</v>
      </c>
      <c r="H8" s="37">
        <v>5581</v>
      </c>
      <c r="I8" s="37">
        <v>5593</v>
      </c>
      <c r="J8" s="37"/>
      <c r="K8" s="38"/>
      <c r="L8" s="19"/>
    </row>
    <row r="9" spans="1:12" ht="12.75">
      <c r="A9" s="35">
        <f t="shared" si="1"/>
        <v>1997</v>
      </c>
      <c r="B9" s="36">
        <v>5223</v>
      </c>
      <c r="C9" s="37">
        <v>5983</v>
      </c>
      <c r="D9" s="37">
        <v>6063</v>
      </c>
      <c r="E9" s="37">
        <v>6109</v>
      </c>
      <c r="F9" s="37">
        <v>6138</v>
      </c>
      <c r="G9" s="37">
        <v>6158</v>
      </c>
      <c r="H9" s="37">
        <v>6171</v>
      </c>
      <c r="I9" s="37"/>
      <c r="J9" s="37"/>
      <c r="K9" s="38"/>
      <c r="L9" s="19"/>
    </row>
    <row r="10" spans="1:12" ht="12.75">
      <c r="A10" s="35">
        <f t="shared" si="1"/>
        <v>1998</v>
      </c>
      <c r="B10" s="36">
        <v>5777</v>
      </c>
      <c r="C10" s="37">
        <v>6604</v>
      </c>
      <c r="D10" s="37">
        <v>6696</v>
      </c>
      <c r="E10" s="37">
        <v>6751</v>
      </c>
      <c r="F10" s="37">
        <v>6787</v>
      </c>
      <c r="G10" s="37">
        <v>6809</v>
      </c>
      <c r="H10" s="37"/>
      <c r="I10" s="37"/>
      <c r="J10" s="37"/>
      <c r="K10" s="38"/>
      <c r="L10" s="19"/>
    </row>
    <row r="11" spans="1:12" ht="12.75">
      <c r="A11" s="35">
        <f t="shared" si="1"/>
        <v>1999</v>
      </c>
      <c r="B11" s="36">
        <v>6249</v>
      </c>
      <c r="C11" s="37">
        <v>7282</v>
      </c>
      <c r="D11" s="37">
        <v>7402</v>
      </c>
      <c r="E11" s="37">
        <v>7463</v>
      </c>
      <c r="F11" s="37">
        <v>7505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2000</v>
      </c>
      <c r="B12" s="36">
        <v>6378</v>
      </c>
      <c r="C12" s="37">
        <v>7324</v>
      </c>
      <c r="D12" s="37">
        <v>7447</v>
      </c>
      <c r="E12" s="37">
        <v>7505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2001</v>
      </c>
      <c r="B13" s="36">
        <v>6358</v>
      </c>
      <c r="C13" s="37">
        <v>7364</v>
      </c>
      <c r="D13" s="37">
        <v>7482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2002</v>
      </c>
      <c r="B14" s="36">
        <v>7067</v>
      </c>
      <c r="C14" s="37">
        <v>8149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2003</v>
      </c>
      <c r="B15" s="39">
        <v>7834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49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/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/>
      <c r="B19" s="29">
        <v>12</v>
      </c>
      <c r="C19" s="30">
        <f aca="true" t="shared" si="2" ref="C19:K19">B19+12</f>
        <v>24</v>
      </c>
      <c r="D19" s="30">
        <f t="shared" si="2"/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 aca="true" t="shared" si="3" ref="A20:A29">A6</f>
        <v>1994</v>
      </c>
      <c r="B20" s="32">
        <v>2623</v>
      </c>
      <c r="C20" s="33">
        <v>4126</v>
      </c>
      <c r="D20" s="33">
        <v>4467</v>
      </c>
      <c r="E20" s="33">
        <v>4665</v>
      </c>
      <c r="F20" s="33">
        <v>4742</v>
      </c>
      <c r="G20" s="33">
        <v>4818</v>
      </c>
      <c r="H20" s="33">
        <v>4864</v>
      </c>
      <c r="I20" s="33">
        <v>4906</v>
      </c>
      <c r="J20" s="33">
        <v>4942</v>
      </c>
      <c r="K20" s="34">
        <v>4965</v>
      </c>
      <c r="L20" s="19"/>
    </row>
    <row r="21" spans="1:12" ht="12.75">
      <c r="A21" s="35">
        <f t="shared" si="3"/>
        <v>1995</v>
      </c>
      <c r="B21" s="36">
        <v>2646</v>
      </c>
      <c r="C21" s="37">
        <v>4195</v>
      </c>
      <c r="D21" s="37">
        <v>4531</v>
      </c>
      <c r="E21" s="37">
        <v>4701</v>
      </c>
      <c r="F21" s="37">
        <v>4768</v>
      </c>
      <c r="G21" s="37">
        <v>4843</v>
      </c>
      <c r="H21" s="37">
        <v>4888</v>
      </c>
      <c r="I21" s="37">
        <v>4927</v>
      </c>
      <c r="J21" s="37">
        <v>4965</v>
      </c>
      <c r="K21" s="38"/>
      <c r="L21" s="19"/>
    </row>
    <row r="22" spans="1:12" ht="12.75">
      <c r="A22" s="35">
        <f t="shared" si="3"/>
        <v>1996</v>
      </c>
      <c r="B22" s="36">
        <v>2866</v>
      </c>
      <c r="C22" s="37">
        <v>4640</v>
      </c>
      <c r="D22" s="37">
        <v>4993</v>
      </c>
      <c r="E22" s="37">
        <v>5191</v>
      </c>
      <c r="F22" s="37">
        <v>5264</v>
      </c>
      <c r="G22" s="37">
        <v>5352</v>
      </c>
      <c r="H22" s="37">
        <v>5404</v>
      </c>
      <c r="I22" s="37">
        <v>5445</v>
      </c>
      <c r="J22" s="37"/>
      <c r="K22" s="38"/>
      <c r="L22" s="19"/>
    </row>
    <row r="23" spans="1:12" ht="12.75">
      <c r="A23" s="35">
        <f t="shared" si="3"/>
        <v>1997</v>
      </c>
      <c r="B23" s="36">
        <v>3219</v>
      </c>
      <c r="C23" s="37">
        <v>5147</v>
      </c>
      <c r="D23" s="37">
        <v>5522</v>
      </c>
      <c r="E23" s="37">
        <v>5757</v>
      </c>
      <c r="F23" s="37">
        <v>5836</v>
      </c>
      <c r="G23" s="37">
        <v>5917</v>
      </c>
      <c r="H23" s="37">
        <v>5972</v>
      </c>
      <c r="I23" s="37"/>
      <c r="J23" s="37"/>
      <c r="K23" s="38"/>
      <c r="L23" s="19"/>
    </row>
    <row r="24" spans="1:12" ht="12.75">
      <c r="A24" s="35">
        <f t="shared" si="3"/>
        <v>1998</v>
      </c>
      <c r="B24" s="36">
        <v>3447</v>
      </c>
      <c r="C24" s="37">
        <v>5644</v>
      </c>
      <c r="D24" s="37">
        <v>6113</v>
      </c>
      <c r="E24" s="37">
        <v>6337</v>
      </c>
      <c r="F24" s="37">
        <v>6439</v>
      </c>
      <c r="G24" s="37">
        <v>6537</v>
      </c>
      <c r="H24" s="37"/>
      <c r="I24" s="37"/>
      <c r="J24" s="37"/>
      <c r="K24" s="38"/>
      <c r="L24" s="19"/>
    </row>
    <row r="25" spans="1:12" ht="12.75">
      <c r="A25" s="35">
        <f t="shared" si="3"/>
        <v>1999</v>
      </c>
      <c r="B25" s="36">
        <v>3901</v>
      </c>
      <c r="C25" s="37">
        <v>6229</v>
      </c>
      <c r="D25" s="37">
        <v>6752</v>
      </c>
      <c r="E25" s="37">
        <v>7023</v>
      </c>
      <c r="F25" s="37">
        <v>7119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2000</v>
      </c>
      <c r="B26" s="36">
        <v>3943</v>
      </c>
      <c r="C26" s="37">
        <v>6342</v>
      </c>
      <c r="D26" s="37">
        <v>6807</v>
      </c>
      <c r="E26" s="37">
        <v>7049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2001</v>
      </c>
      <c r="B27" s="36">
        <v>3714</v>
      </c>
      <c r="C27" s="37">
        <v>6355</v>
      </c>
      <c r="D27" s="37">
        <v>6812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2002</v>
      </c>
      <c r="B28" s="36">
        <v>4087</v>
      </c>
      <c r="C28" s="37">
        <v>6973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2003</v>
      </c>
      <c r="B29" s="39">
        <v>4672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5" ht="12.75">
      <c r="A35" s="13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135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1994</v>
      </c>
      <c r="B7" s="46">
        <f>'claim data'!C6/'claim data'!B6</f>
        <v>1.1514292463973541</v>
      </c>
      <c r="C7" s="47">
        <f>'claim data'!D6/'claim data'!C6</f>
        <v>1.0135412392285597</v>
      </c>
      <c r="D7" s="47">
        <f>'claim data'!E6/'claim data'!D6</f>
        <v>1.0078947368421052</v>
      </c>
      <c r="E7" s="47">
        <f>'claim data'!F6/'claim data'!E6</f>
        <v>1.0046194014862422</v>
      </c>
      <c r="F7" s="47">
        <f>'claim data'!G6/'claim data'!F6</f>
        <v>1.002998800479808</v>
      </c>
      <c r="G7" s="47">
        <f>'claim data'!H6/'claim data'!G6</f>
        <v>1.0017939007374925</v>
      </c>
      <c r="H7" s="47">
        <f>'claim data'!I6/'claim data'!H6</f>
        <v>1.0017906884202148</v>
      </c>
      <c r="I7" s="47">
        <f>'claim data'!J6/'claim data'!I6</f>
        <v>1.0017874875868917</v>
      </c>
      <c r="J7" s="47">
        <f>'claim data'!K6/'claim data'!J6</f>
        <v>1.0011895321173672</v>
      </c>
      <c r="K7" s="48"/>
      <c r="L7" s="19"/>
    </row>
    <row r="8" spans="1:12" ht="12.75">
      <c r="A8" s="35">
        <f t="shared" si="0"/>
        <v>1995</v>
      </c>
      <c r="B8" s="49">
        <f>'claim data'!C7/'claim data'!B7</f>
        <v>1.1596958174904943</v>
      </c>
      <c r="C8" s="50">
        <f>'claim data'!D7/'claim data'!C7</f>
        <v>1.015983606557377</v>
      </c>
      <c r="D8" s="50">
        <f>'claim data'!E7/'claim data'!D7</f>
        <v>1.007462686567164</v>
      </c>
      <c r="E8" s="50">
        <f>'claim data'!F7/'claim data'!E7</f>
        <v>1.0056056056056055</v>
      </c>
      <c r="F8" s="50">
        <f>'claim data'!G7/'claim data'!F7</f>
        <v>1.003185347401951</v>
      </c>
      <c r="G8" s="50">
        <f>'claim data'!H7/'claim data'!G7</f>
        <v>1.0019845207382416</v>
      </c>
      <c r="H8" s="50">
        <f>'claim data'!I7/'claim data'!H7</f>
        <v>1.0019805902158843</v>
      </c>
      <c r="I8" s="50">
        <f>'claim data'!J7/'claim data'!I7</f>
        <v>1.0021743427554852</v>
      </c>
      <c r="J8" s="50"/>
      <c r="K8" s="51"/>
      <c r="L8" s="19"/>
    </row>
    <row r="9" spans="1:12" ht="12.75">
      <c r="A9" s="35">
        <f t="shared" si="0"/>
        <v>1996</v>
      </c>
      <c r="B9" s="49">
        <f>'claim data'!C8/'claim data'!B8</f>
        <v>1.1431895093062605</v>
      </c>
      <c r="C9" s="50">
        <f>'claim data'!D8/'claim data'!C8</f>
        <v>1.0151711378353376</v>
      </c>
      <c r="D9" s="50">
        <f>'claim data'!E8/'claim data'!D8</f>
        <v>1.0078367049389465</v>
      </c>
      <c r="E9" s="50">
        <f>'claim data'!F8/'claim data'!E8</f>
        <v>1.0043399638336348</v>
      </c>
      <c r="F9" s="50">
        <f>'claim data'!G8/'claim data'!F8</f>
        <v>1.0028808066258552</v>
      </c>
      <c r="G9" s="50">
        <f>'claim data'!H8/'claim data'!G8</f>
        <v>1.0019748653500897</v>
      </c>
      <c r="H9" s="50">
        <f>'claim data'!I8/'claim data'!H8</f>
        <v>1.0021501523024547</v>
      </c>
      <c r="I9" s="50"/>
      <c r="J9" s="50"/>
      <c r="K9" s="51"/>
      <c r="L9" s="19"/>
    </row>
    <row r="10" spans="1:12" ht="12.75">
      <c r="A10" s="35">
        <f t="shared" si="0"/>
        <v>1997</v>
      </c>
      <c r="B10" s="49">
        <f>'claim data'!C9/'claim data'!B9</f>
        <v>1.1455102431552748</v>
      </c>
      <c r="C10" s="50">
        <f>'claim data'!D9/'claim data'!C9</f>
        <v>1.0133712184522814</v>
      </c>
      <c r="D10" s="50">
        <f>'claim data'!E9/'claim data'!D9</f>
        <v>1.0075870031337621</v>
      </c>
      <c r="E10" s="50">
        <f>'claim data'!F9/'claim data'!E9</f>
        <v>1.0047470944508103</v>
      </c>
      <c r="F10" s="50">
        <f>'claim data'!G9/'claim data'!F9</f>
        <v>1.0032583903551646</v>
      </c>
      <c r="G10" s="50">
        <f>'claim data'!H9/'claim data'!G9</f>
        <v>1.0021110750243585</v>
      </c>
      <c r="H10" s="50"/>
      <c r="I10" s="50"/>
      <c r="J10" s="50"/>
      <c r="K10" s="51"/>
      <c r="L10" s="19"/>
    </row>
    <row r="11" spans="1:12" ht="12.75">
      <c r="A11" s="35">
        <f t="shared" si="0"/>
        <v>1998</v>
      </c>
      <c r="B11" s="49">
        <f>'claim data'!C10/'claim data'!B10</f>
        <v>1.1431538861000519</v>
      </c>
      <c r="C11" s="50">
        <f>'claim data'!D10/'claim data'!C10</f>
        <v>1.013930950938825</v>
      </c>
      <c r="D11" s="50">
        <f>'claim data'!E10/'claim data'!D10</f>
        <v>1.0082138590203107</v>
      </c>
      <c r="E11" s="50">
        <f>'claim data'!F10/'claim data'!E10</f>
        <v>1.0053325433269145</v>
      </c>
      <c r="F11" s="50">
        <f>'claim data'!G10/'claim data'!F10</f>
        <v>1.0032414910858996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1999</v>
      </c>
      <c r="B12" s="49">
        <f>'claim data'!C11/'claim data'!B11</f>
        <v>1.165306449031845</v>
      </c>
      <c r="C12" s="50">
        <f>'claim data'!D11/'claim data'!C11</f>
        <v>1.016478989288657</v>
      </c>
      <c r="D12" s="50">
        <f>'claim data'!E11/'claim data'!D11</f>
        <v>1.0082410159416373</v>
      </c>
      <c r="E12" s="50">
        <f>'claim data'!F11/'claim data'!E11</f>
        <v>1.0056277636339275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2000</v>
      </c>
      <c r="B13" s="49">
        <f>'claim data'!C12/'claim data'!B12</f>
        <v>1.1483223581059894</v>
      </c>
      <c r="C13" s="50">
        <f>'claim data'!D12/'claim data'!C12</f>
        <v>1.016794101583834</v>
      </c>
      <c r="D13" s="50">
        <f>'claim data'!E12/'claim data'!D12</f>
        <v>1.0077883711561704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2001</v>
      </c>
      <c r="B14" s="49">
        <f>'claim data'!C13/'claim data'!B13</f>
        <v>1.1582258571877948</v>
      </c>
      <c r="C14" s="50">
        <f>'claim data'!D13/'claim data'!C13</f>
        <v>1.0160239000543183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2002</v>
      </c>
      <c r="B15" s="49">
        <f>'claim data'!C14/'claim data'!B14</f>
        <v>1.1531059855667185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2003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1.1532180669535008</v>
      </c>
      <c r="C18" s="52">
        <f>AVERAGE(C12:C14)</f>
        <v>1.0164323303089364</v>
      </c>
      <c r="D18" s="52">
        <f>AVERAGE(D11:D13)</f>
        <v>1.0080810820393726</v>
      </c>
      <c r="E18" s="52">
        <f>AVERAGE(E10:E12)</f>
        <v>1.0052358004705508</v>
      </c>
      <c r="F18" s="52">
        <f>AVERAGE(F9:F11)</f>
        <v>1.0031268960223065</v>
      </c>
      <c r="G18" s="52">
        <f>AVERAGE(G8:G10)</f>
        <v>1.0020234870375633</v>
      </c>
      <c r="H18" s="52">
        <f>AVERAGE(H7:H9)</f>
        <v>1.0019738103128513</v>
      </c>
      <c r="I18" s="52">
        <f>AVERAGE(I7:I8)</f>
        <v>1.0019809151711885</v>
      </c>
      <c r="J18" s="52">
        <f>AVERAGE(J7)</f>
        <v>1.0011895321173672</v>
      </c>
      <c r="K18" s="19"/>
      <c r="L18" s="19"/>
    </row>
    <row r="19" spans="1:12" ht="12.75">
      <c r="A19" s="20" t="s">
        <v>19</v>
      </c>
      <c r="B19" s="52">
        <f>SUM('claim data'!C12:C14)/SUM('claim data'!B12:B14)</f>
        <v>1.1532091097308488</v>
      </c>
      <c r="C19" s="52">
        <f>SUM('claim data'!D11:D13)/SUM('claim data'!C11:C13)</f>
        <v>1.0164314974965862</v>
      </c>
      <c r="D19" s="52">
        <f>SUM('claim data'!E10:E12)/SUM('claim data'!D10:D12)</f>
        <v>1.0080761197493617</v>
      </c>
      <c r="E19" s="52">
        <f>SUM('claim data'!F9:F11)/SUM('claim data'!E9:E11)</f>
        <v>1.0052649707228263</v>
      </c>
      <c r="F19" s="52">
        <f>SUM('claim data'!G8:G10)/SUM('claim data'!F8:F10)</f>
        <v>1.0031386979814925</v>
      </c>
      <c r="G19" s="52">
        <f>SUM('claim data'!H7:H9)/SUM('claim data'!G7:G9)</f>
        <v>1.0020277926880181</v>
      </c>
      <c r="H19" s="52">
        <f>SUM('claim data'!I6:I8)/SUM('claim data'!H6:H8)</f>
        <v>1.0019800715380685</v>
      </c>
      <c r="I19" s="52">
        <f>SUM('claim data'!J6:J7)/SUM('claim data'!I6:I7)</f>
        <v>1.0019813750743016</v>
      </c>
      <c r="J19" s="52">
        <f>SUM('claim data'!K6:K6)/SUM('claim data'!J6:J6)</f>
        <v>1.0011895321173672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1.151993261371309</v>
      </c>
      <c r="C20" s="52">
        <f t="shared" si="1"/>
        <v>1.0151618929923987</v>
      </c>
      <c r="D20" s="52">
        <f t="shared" si="1"/>
        <v>1.0078606253714424</v>
      </c>
      <c r="E20" s="52">
        <f t="shared" si="1"/>
        <v>1.0050453953895222</v>
      </c>
      <c r="F20" s="52">
        <f t="shared" si="1"/>
        <v>1.0031129671897356</v>
      </c>
      <c r="G20" s="52">
        <f t="shared" si="1"/>
        <v>1.0019660904625456</v>
      </c>
      <c r="H20" s="52">
        <f t="shared" si="1"/>
        <v>1.0019738103128513</v>
      </c>
      <c r="I20" s="52">
        <f t="shared" si="1"/>
        <v>1.0019809151711885</v>
      </c>
      <c r="J20" s="52">
        <f t="shared" si="1"/>
        <v>1.0011895321173672</v>
      </c>
      <c r="K20" s="19"/>
      <c r="L20" s="19"/>
    </row>
    <row r="21" spans="1:12" ht="12.75">
      <c r="A21" s="20" t="s">
        <v>21</v>
      </c>
      <c r="B21" s="52">
        <f>SUM('claim data'!C$6:C14)/SUM('claim data'!B$6:B14)</f>
        <v>1.1522072439816013</v>
      </c>
      <c r="C21" s="52">
        <f>SUM('claim data'!D$6:D13)/SUM('claim data'!C$6:C13)</f>
        <v>1.015266714940864</v>
      </c>
      <c r="D21" s="52">
        <f>SUM('claim data'!E$6:E12)/SUM('claim data'!D$6:D12)</f>
        <v>1.007885004535622</v>
      </c>
      <c r="E21" s="52">
        <f>SUM('claim data'!F$6:F11)/SUM('claim data'!E$6:E11)</f>
        <v>1.0050799676221844</v>
      </c>
      <c r="F21" s="52">
        <f>SUM('claim data'!G$6:G10)/SUM('claim data'!F$6:F10)</f>
        <v>1.0031223687903452</v>
      </c>
      <c r="G21" s="52">
        <f>SUM('claim data'!H$6:H9)/SUM('claim data'!G$6:G9)</f>
        <v>1.0019739258171134</v>
      </c>
      <c r="H21" s="52">
        <f>SUM('claim data'!I$6:I8)/SUM('claim data'!H$6:H8)</f>
        <v>1.0019800715380685</v>
      </c>
      <c r="I21" s="52">
        <f>SUM('claim data'!J$6:J7)/SUM('claim data'!I$6:I7)</f>
        <v>1.0019813750743016</v>
      </c>
      <c r="J21" s="52">
        <f>SUM('claim data'!K$6:K6)/SUM('claim data'!J$6:J6)</f>
        <v>1.0011895321173672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1.153</v>
      </c>
      <c r="C23" s="54">
        <v>1.015</v>
      </c>
      <c r="D23" s="54">
        <v>1.008</v>
      </c>
      <c r="E23" s="54">
        <v>1.005</v>
      </c>
      <c r="F23" s="54">
        <v>1.003</v>
      </c>
      <c r="G23" s="54">
        <v>1.002</v>
      </c>
      <c r="H23" s="54">
        <v>1.002</v>
      </c>
      <c r="I23" s="54">
        <v>1.002</v>
      </c>
      <c r="J23" s="54">
        <v>1.001</v>
      </c>
      <c r="K23" s="54">
        <v>1.005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1.203444815388739</v>
      </c>
      <c r="C24" s="54">
        <f t="shared" si="2"/>
        <v>1.0437509240145177</v>
      </c>
      <c r="D24" s="54">
        <f t="shared" si="2"/>
        <v>1.0283260335118403</v>
      </c>
      <c r="E24" s="54">
        <f t="shared" si="2"/>
        <v>1.0201647157855558</v>
      </c>
      <c r="F24" s="54">
        <f t="shared" si="2"/>
        <v>1.015089269438364</v>
      </c>
      <c r="G24" s="54">
        <f t="shared" si="2"/>
        <v>1.0120531101080399</v>
      </c>
      <c r="H24" s="54">
        <f t="shared" si="2"/>
        <v>1.0100330440199998</v>
      </c>
      <c r="I24" s="54">
        <f t="shared" si="2"/>
        <v>1.0080170099999999</v>
      </c>
      <c r="J24" s="54">
        <f t="shared" si="2"/>
        <v>1.0060049999999998</v>
      </c>
      <c r="K24" s="54">
        <f>K23</f>
        <v>1.005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10.57421875" style="14" bestFit="1" customWidth="1"/>
    <col min="3" max="3" width="10.421875" style="14" bestFit="1" customWidth="1"/>
    <col min="4" max="4" width="10.140625" style="14" bestFit="1" customWidth="1"/>
    <col min="5" max="5" width="12.421875" style="14" bestFit="1" customWidth="1"/>
    <col min="6" max="6" width="9.57421875" style="14" bestFit="1" customWidth="1"/>
    <col min="7" max="16384" width="9.140625" style="14" customWidth="1"/>
  </cols>
  <sheetData>
    <row r="1" spans="1:7" ht="15">
      <c r="A1" s="17" t="s">
        <v>52</v>
      </c>
      <c r="B1" s="18"/>
      <c r="C1" s="18"/>
      <c r="D1" s="18"/>
      <c r="E1" s="18"/>
      <c r="F1" s="18"/>
      <c r="G1" s="19"/>
    </row>
    <row r="2" spans="1:7" ht="15">
      <c r="A2" s="17" t="s">
        <v>51</v>
      </c>
      <c r="B2" s="18"/>
      <c r="C2" s="18"/>
      <c r="D2" s="18"/>
      <c r="E2" s="18"/>
      <c r="F2" s="18"/>
      <c r="G2" s="19"/>
    </row>
    <row r="3" spans="1:7" ht="12.75">
      <c r="A3" s="20"/>
      <c r="B3" s="19"/>
      <c r="C3" s="19"/>
      <c r="D3" s="19"/>
      <c r="E3" s="19"/>
      <c r="F3" s="19"/>
      <c r="G3" s="19"/>
    </row>
    <row r="4" spans="1:7" ht="12.75">
      <c r="A4" s="24"/>
      <c r="B4" s="24" t="s">
        <v>53</v>
      </c>
      <c r="C4" s="24" t="s">
        <v>23</v>
      </c>
      <c r="D4" s="24" t="s">
        <v>54</v>
      </c>
      <c r="E4" s="24" t="s">
        <v>93</v>
      </c>
      <c r="F4" s="24" t="s">
        <v>62</v>
      </c>
      <c r="G4" s="19"/>
    </row>
    <row r="5" spans="1:7" ht="12.75">
      <c r="A5" s="35" t="s">
        <v>1</v>
      </c>
      <c r="B5" s="35" t="s">
        <v>54</v>
      </c>
      <c r="C5" s="35" t="s">
        <v>53</v>
      </c>
      <c r="D5" s="35" t="s">
        <v>56</v>
      </c>
      <c r="E5" s="35" t="s">
        <v>59</v>
      </c>
      <c r="F5" s="35" t="s">
        <v>63</v>
      </c>
      <c r="G5" s="19"/>
    </row>
    <row r="6" spans="1:7" ht="12.75">
      <c r="A6" s="35" t="s">
        <v>2</v>
      </c>
      <c r="B6" s="60" t="str">
        <f>"@ "&amp;TEXT(curreval,"mm/dd/yy")</f>
        <v>@ 12/31/03</v>
      </c>
      <c r="C6" s="35" t="s">
        <v>55</v>
      </c>
      <c r="D6" s="35" t="s">
        <v>57</v>
      </c>
      <c r="E6" s="35" t="s">
        <v>60</v>
      </c>
      <c r="F6" s="35" t="s">
        <v>64</v>
      </c>
      <c r="G6" s="19"/>
    </row>
    <row r="7" spans="1:7" ht="12.75">
      <c r="A7" s="61" t="s">
        <v>35</v>
      </c>
      <c r="B7" s="28" t="s">
        <v>115</v>
      </c>
      <c r="C7" s="28" t="s">
        <v>116</v>
      </c>
      <c r="D7" s="61" t="s">
        <v>58</v>
      </c>
      <c r="E7" s="61" t="s">
        <v>61</v>
      </c>
      <c r="F7" s="61" t="s">
        <v>65</v>
      </c>
      <c r="G7" s="19"/>
    </row>
    <row r="8" spans="1:7" ht="12.75">
      <c r="A8" s="24">
        <f aca="true" t="shared" si="0" ref="A8:A15">A9-1</f>
        <v>1994</v>
      </c>
      <c r="B8" s="62">
        <f>'claim data'!K6</f>
        <v>5050</v>
      </c>
      <c r="C8" s="64">
        <f>'claim dev'!K$24</f>
        <v>1.005</v>
      </c>
      <c r="D8" s="62">
        <f>B8*C8</f>
        <v>5075.249999999999</v>
      </c>
      <c r="E8" s="62">
        <v>1859000</v>
      </c>
      <c r="F8" s="79">
        <f>D8/E8</f>
        <v>0.002730096826250672</v>
      </c>
      <c r="G8" s="19"/>
    </row>
    <row r="9" spans="1:7" ht="12.75">
      <c r="A9" s="35">
        <f t="shared" si="0"/>
        <v>1995</v>
      </c>
      <c r="B9" s="67">
        <f>'claim data'!J7</f>
        <v>5070</v>
      </c>
      <c r="C9" s="68">
        <f>'claim dev'!J$24</f>
        <v>1.0060049999999998</v>
      </c>
      <c r="D9" s="67">
        <f aca="true" t="shared" si="1" ref="D9:D17">B9*C9</f>
        <v>5100.445349999999</v>
      </c>
      <c r="E9" s="67">
        <v>1865000</v>
      </c>
      <c r="F9" s="80">
        <f aca="true" t="shared" si="2" ref="F9:F17">D9/E9</f>
        <v>0.002734823243967828</v>
      </c>
      <c r="G9" s="19"/>
    </row>
    <row r="10" spans="1:7" ht="12.75">
      <c r="A10" s="35">
        <f t="shared" si="0"/>
        <v>1996</v>
      </c>
      <c r="B10" s="67">
        <f>'claim data'!I8</f>
        <v>5593</v>
      </c>
      <c r="C10" s="68">
        <f>'claim dev'!I$24</f>
        <v>1.0080170099999999</v>
      </c>
      <c r="D10" s="67">
        <f t="shared" si="1"/>
        <v>5637.83913693</v>
      </c>
      <c r="E10" s="67">
        <v>2046000</v>
      </c>
      <c r="F10" s="80">
        <f t="shared" si="2"/>
        <v>0.00275554210016129</v>
      </c>
      <c r="G10" s="19"/>
    </row>
    <row r="11" spans="1:7" ht="12.75">
      <c r="A11" s="35">
        <f t="shared" si="0"/>
        <v>1997</v>
      </c>
      <c r="B11" s="67">
        <f>'claim data'!H9</f>
        <v>6171</v>
      </c>
      <c r="C11" s="68">
        <f>'claim dev'!H$24</f>
        <v>1.0100330440199998</v>
      </c>
      <c r="D11" s="67">
        <f t="shared" si="1"/>
        <v>6232.913914647419</v>
      </c>
      <c r="E11" s="67">
        <v>2232000</v>
      </c>
      <c r="F11" s="80">
        <f t="shared" si="2"/>
        <v>0.0027925241553079833</v>
      </c>
      <c r="G11" s="19"/>
    </row>
    <row r="12" spans="1:7" ht="12.75">
      <c r="A12" s="35">
        <f t="shared" si="0"/>
        <v>1998</v>
      </c>
      <c r="B12" s="67">
        <f>'claim data'!G10</f>
        <v>6809</v>
      </c>
      <c r="C12" s="68">
        <f>'claim dev'!G$24</f>
        <v>1.0120531101080399</v>
      </c>
      <c r="D12" s="67">
        <f t="shared" si="1"/>
        <v>6891.0696267256435</v>
      </c>
      <c r="E12" s="67">
        <v>2436000</v>
      </c>
      <c r="F12" s="80">
        <f t="shared" si="2"/>
        <v>0.0028288463163898374</v>
      </c>
      <c r="G12" s="19"/>
    </row>
    <row r="13" spans="1:7" ht="12.75">
      <c r="A13" s="35">
        <f t="shared" si="0"/>
        <v>1999</v>
      </c>
      <c r="B13" s="67">
        <f>'claim data'!F11</f>
        <v>7505</v>
      </c>
      <c r="C13" s="68">
        <f>'claim dev'!F$24</f>
        <v>1.015089269438364</v>
      </c>
      <c r="D13" s="67">
        <f t="shared" si="1"/>
        <v>7618.244967134921</v>
      </c>
      <c r="E13" s="67">
        <v>2667000</v>
      </c>
      <c r="F13" s="80">
        <f t="shared" si="2"/>
        <v>0.002856484802075336</v>
      </c>
      <c r="G13" s="19"/>
    </row>
    <row r="14" spans="1:7" ht="12.75">
      <c r="A14" s="35">
        <f t="shared" si="0"/>
        <v>2000</v>
      </c>
      <c r="B14" s="67">
        <f>'claim data'!E12</f>
        <v>7505</v>
      </c>
      <c r="C14" s="68">
        <f>'claim dev'!E$24</f>
        <v>1.0201647157855558</v>
      </c>
      <c r="D14" s="67">
        <f t="shared" si="1"/>
        <v>7656.336191970596</v>
      </c>
      <c r="E14" s="67">
        <v>2647000</v>
      </c>
      <c r="F14" s="80">
        <f t="shared" si="2"/>
        <v>0.0028924579493655443</v>
      </c>
      <c r="G14" s="19"/>
    </row>
    <row r="15" spans="1:7" ht="12.75">
      <c r="A15" s="35">
        <f t="shared" si="0"/>
        <v>2001</v>
      </c>
      <c r="B15" s="67">
        <f>'claim data'!D13</f>
        <v>7482</v>
      </c>
      <c r="C15" s="68">
        <f>'claim dev'!D$24</f>
        <v>1.0283260335118403</v>
      </c>
      <c r="D15" s="67">
        <f t="shared" si="1"/>
        <v>7693.935382735589</v>
      </c>
      <c r="E15" s="67">
        <v>2648000</v>
      </c>
      <c r="F15" s="80">
        <f t="shared" si="2"/>
        <v>0.002905564721576884</v>
      </c>
      <c r="G15" s="19"/>
    </row>
    <row r="16" spans="1:7" ht="12.75">
      <c r="A16" s="35">
        <f>A17-1</f>
        <v>2002</v>
      </c>
      <c r="B16" s="67">
        <f>'claim data'!C14</f>
        <v>8149</v>
      </c>
      <c r="C16" s="68">
        <f>'claim dev'!C$24</f>
        <v>1.0437509240145177</v>
      </c>
      <c r="D16" s="67">
        <f t="shared" si="1"/>
        <v>8505.526279794305</v>
      </c>
      <c r="E16" s="67">
        <v>2912000</v>
      </c>
      <c r="F16" s="80">
        <f t="shared" si="2"/>
        <v>0.002920853804874418</v>
      </c>
      <c r="G16" s="19"/>
    </row>
    <row r="17" spans="1:7" ht="12.75">
      <c r="A17" s="28">
        <f>curryear</f>
        <v>2003</v>
      </c>
      <c r="B17" s="70">
        <f>'claim data'!B15</f>
        <v>7834</v>
      </c>
      <c r="C17" s="71">
        <f>'claim dev'!B$24</f>
        <v>1.203444815388739</v>
      </c>
      <c r="D17" s="70">
        <f t="shared" si="1"/>
        <v>9427.786683755381</v>
      </c>
      <c r="E17" s="70">
        <v>3220000</v>
      </c>
      <c r="F17" s="81">
        <f t="shared" si="2"/>
        <v>0.0029278840632780685</v>
      </c>
      <c r="G17" s="19"/>
    </row>
    <row r="18" spans="1:7" ht="12.75">
      <c r="A18" s="20"/>
      <c r="B18" s="19"/>
      <c r="C18" s="19"/>
      <c r="D18" s="19"/>
      <c r="E18" s="19"/>
      <c r="F18" s="19"/>
      <c r="G18" s="19"/>
    </row>
    <row r="23" ht="12.75">
      <c r="A23" s="13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1994</v>
      </c>
      <c r="B6" s="82">
        <f>'claim data'!B20/'claim ult'!$D8</f>
        <v>0.5168218314368751</v>
      </c>
      <c r="C6" s="83">
        <f>'claim data'!C20/'claim ult'!$D8</f>
        <v>0.8129648785774102</v>
      </c>
      <c r="D6" s="83">
        <f>'claim data'!D20/'claim ult'!$D8</f>
        <v>0.8801536870104922</v>
      </c>
      <c r="E6" s="83">
        <f>'claim data'!E20/'claim ult'!$D8</f>
        <v>0.9191665435200238</v>
      </c>
      <c r="F6" s="83">
        <f>'claim data'!F20/'claim ult'!$D8</f>
        <v>0.9343382099403972</v>
      </c>
      <c r="G6" s="83">
        <f>'claim data'!G20/'claim ult'!$D8</f>
        <v>0.9493128417319345</v>
      </c>
      <c r="H6" s="83">
        <f>'claim data'!H20/'claim ult'!$D8</f>
        <v>0.9583764346583914</v>
      </c>
      <c r="I6" s="83">
        <f>'claim data'!I20/'claim ult'!$D8</f>
        <v>0.9666518890695042</v>
      </c>
      <c r="J6" s="83">
        <f>'claim data'!J20/'claim ult'!$D8</f>
        <v>0.9737451357076008</v>
      </c>
      <c r="K6" s="84">
        <f>'claim data'!K20/'claim ult'!$D8</f>
        <v>0.9782769321708292</v>
      </c>
      <c r="L6" s="19"/>
    </row>
    <row r="7" spans="1:12" ht="12.75">
      <c r="A7" s="35">
        <f t="shared" si="1"/>
        <v>1995</v>
      </c>
      <c r="B7" s="85">
        <f>'claim data'!B21/'claim ult'!$D9</f>
        <v>0.5187782278659255</v>
      </c>
      <c r="C7" s="65">
        <f>'claim data'!C21/'claim ult'!$D9</f>
        <v>0.8224771979960536</v>
      </c>
      <c r="D7" s="65">
        <f>'claim data'!D21/'claim ult'!$D9</f>
        <v>0.8883537983599806</v>
      </c>
      <c r="E7" s="65">
        <f>'claim data'!E21/'claim ult'!$D9</f>
        <v>0.921684221163158</v>
      </c>
      <c r="F7" s="65">
        <f>'claim data'!F21/'claim ult'!$D9</f>
        <v>0.9348203289738221</v>
      </c>
      <c r="G7" s="65">
        <f>'claim data'!G21/'claim ult'!$D9</f>
        <v>0.9495249272693415</v>
      </c>
      <c r="H7" s="65">
        <f>'claim data'!H21/'claim ult'!$D9</f>
        <v>0.9583476862466531</v>
      </c>
      <c r="I7" s="65">
        <f>'claim data'!I21/'claim ult'!$D9</f>
        <v>0.9659940773603233</v>
      </c>
      <c r="J7" s="65">
        <f>'claim data'!J21/'claim ult'!$D9</f>
        <v>0.9734444071633864</v>
      </c>
      <c r="K7" s="86"/>
      <c r="L7" s="19"/>
    </row>
    <row r="8" spans="1:12" ht="12.75">
      <c r="A8" s="35">
        <f t="shared" si="1"/>
        <v>1996</v>
      </c>
      <c r="B8" s="85">
        <f>'claim data'!B22/'claim ult'!$D10</f>
        <v>0.5083507936979977</v>
      </c>
      <c r="C8" s="65">
        <f>'claim data'!C22/'claim ult'!$D10</f>
        <v>0.8230103568592846</v>
      </c>
      <c r="D8" s="65">
        <f>'claim data'!D22/'claim ult'!$D10</f>
        <v>0.8856229982324155</v>
      </c>
      <c r="E8" s="65">
        <f>'claim data'!E22/'claim ult'!$D10</f>
        <v>0.9207428367363246</v>
      </c>
      <c r="F8" s="65">
        <f>'claim data'!F22/'claim ult'!$D10</f>
        <v>0.9336910600231194</v>
      </c>
      <c r="G8" s="65">
        <f>'claim data'!G22/'claim ult'!$D10</f>
        <v>0.9492998771359679</v>
      </c>
      <c r="H8" s="65">
        <f>'claim data'!H22/'claim ult'!$D10</f>
        <v>0.9585232690662875</v>
      </c>
      <c r="I8" s="65">
        <f>'claim data'!I22/'claim ult'!$D10</f>
        <v>0.965795558857501</v>
      </c>
      <c r="J8" s="65"/>
      <c r="K8" s="86"/>
      <c r="L8" s="19"/>
    </row>
    <row r="9" spans="1:12" ht="12.75">
      <c r="A9" s="35">
        <f t="shared" si="1"/>
        <v>1997</v>
      </c>
      <c r="B9" s="85">
        <f>'claim data'!B23/'claim ult'!$D11</f>
        <v>0.5164518624964983</v>
      </c>
      <c r="C9" s="65">
        <f>'claim data'!C23/'claim ult'!$D11</f>
        <v>0.8257774887447894</v>
      </c>
      <c r="D9" s="65">
        <f>'claim data'!D23/'claim ult'!$D11</f>
        <v>0.8859419648044933</v>
      </c>
      <c r="E9" s="65">
        <f>'claim data'!E23/'claim ult'!$D11</f>
        <v>0.9236450364685743</v>
      </c>
      <c r="F9" s="65">
        <f>'claim data'!F23/'claim ult'!$D11</f>
        <v>0.9363196860918187</v>
      </c>
      <c r="G9" s="65">
        <f>'claim data'!G23/'claim ult'!$D11</f>
        <v>0.9493152129207147</v>
      </c>
      <c r="H9" s="65">
        <f>'claim data'!H23/'claim ult'!$D11</f>
        <v>0.958139336076138</v>
      </c>
      <c r="I9" s="65"/>
      <c r="J9" s="65"/>
      <c r="K9" s="86"/>
      <c r="L9" s="19"/>
    </row>
    <row r="10" spans="1:12" ht="12.75">
      <c r="A10" s="35">
        <f t="shared" si="1"/>
        <v>1998</v>
      </c>
      <c r="B10" s="85">
        <f>'claim data'!B24/'claim ult'!$D12</f>
        <v>0.500212621075761</v>
      </c>
      <c r="C10" s="65">
        <f>'claim data'!C24/'claim ult'!$D12</f>
        <v>0.819031051160892</v>
      </c>
      <c r="D10" s="65">
        <f>'claim data'!D24/'claim ult'!$D12</f>
        <v>0.8870901516205764</v>
      </c>
      <c r="E10" s="65">
        <f>'claim data'!E24/'claim ult'!$D12</f>
        <v>0.9195959906460973</v>
      </c>
      <c r="F10" s="65">
        <f>'claim data'!F24/'claim ult'!$D12</f>
        <v>0.9343977566309327</v>
      </c>
      <c r="G10" s="65">
        <f>'claim data'!G24/'claim ult'!$D12</f>
        <v>0.948619061204598</v>
      </c>
      <c r="H10" s="65"/>
      <c r="I10" s="65"/>
      <c r="J10" s="65"/>
      <c r="K10" s="86"/>
      <c r="L10" s="19"/>
    </row>
    <row r="11" spans="1:12" ht="12.75">
      <c r="A11" s="35">
        <f t="shared" si="1"/>
        <v>1999</v>
      </c>
      <c r="B11" s="85">
        <f>'claim data'!B25/'claim ult'!$D13</f>
        <v>0.5120601945499126</v>
      </c>
      <c r="C11" s="65">
        <f>'claim data'!C25/'claim ult'!$D13</f>
        <v>0.8176423870421444</v>
      </c>
      <c r="D11" s="65">
        <f>'claim data'!D25/'claim ult'!$D13</f>
        <v>0.8862933692901844</v>
      </c>
      <c r="E11" s="65">
        <f>'claim data'!E25/'claim ult'!$D13</f>
        <v>0.9218658667839108</v>
      </c>
      <c r="F11" s="65">
        <f>'claim data'!F25/'claim ult'!$D13</f>
        <v>0.9344671943093636</v>
      </c>
      <c r="G11" s="65"/>
      <c r="H11" s="65"/>
      <c r="I11" s="65"/>
      <c r="J11" s="65"/>
      <c r="K11" s="86"/>
      <c r="L11" s="19"/>
    </row>
    <row r="12" spans="1:12" ht="12.75">
      <c r="A12" s="35">
        <f t="shared" si="1"/>
        <v>2000</v>
      </c>
      <c r="B12" s="85">
        <f>'claim data'!B26/'claim ult'!$D14</f>
        <v>0.5149982839226848</v>
      </c>
      <c r="C12" s="65">
        <f>'claim data'!C26/'claim ult'!$D14</f>
        <v>0.8283335319902781</v>
      </c>
      <c r="D12" s="65">
        <f>'claim data'!D26/'claim ult'!$D14</f>
        <v>0.8890675421409372</v>
      </c>
      <c r="E12" s="65">
        <f>'claim data'!E26/'claim ult'!$D14</f>
        <v>0.9206753495741834</v>
      </c>
      <c r="F12" s="65"/>
      <c r="G12" s="65"/>
      <c r="H12" s="65"/>
      <c r="I12" s="65"/>
      <c r="J12" s="65"/>
      <c r="K12" s="86"/>
      <c r="L12" s="19"/>
    </row>
    <row r="13" spans="1:12" ht="12.75">
      <c r="A13" s="35">
        <f t="shared" si="1"/>
        <v>2001</v>
      </c>
      <c r="B13" s="85">
        <f>'claim data'!B27/'claim ult'!$D15</f>
        <v>0.4827178570194181</v>
      </c>
      <c r="C13" s="65">
        <f>'claim data'!C27/'claim ult'!$D15</f>
        <v>0.8259752238444809</v>
      </c>
      <c r="D13" s="65">
        <f>'claim data'!D27/'claim ult'!$D15</f>
        <v>0.8853726553624869</v>
      </c>
      <c r="E13" s="65"/>
      <c r="F13" s="65"/>
      <c r="G13" s="65"/>
      <c r="H13" s="65"/>
      <c r="I13" s="65"/>
      <c r="J13" s="65"/>
      <c r="K13" s="86"/>
      <c r="L13" s="19"/>
    </row>
    <row r="14" spans="1:12" ht="12.75">
      <c r="A14" s="35">
        <f>A15-1</f>
        <v>2002</v>
      </c>
      <c r="B14" s="85">
        <f>'claim data'!B28/'claim ult'!$D16</f>
        <v>0.48051112483292907</v>
      </c>
      <c r="C14" s="65">
        <f>'claim data'!C28/'claim ult'!$D16</f>
        <v>0.8198199347834633</v>
      </c>
      <c r="D14" s="65"/>
      <c r="E14" s="65"/>
      <c r="F14" s="65"/>
      <c r="G14" s="65"/>
      <c r="H14" s="65"/>
      <c r="I14" s="65"/>
      <c r="J14" s="65"/>
      <c r="K14" s="86"/>
      <c r="L14" s="19"/>
    </row>
    <row r="15" spans="1:12" ht="12.75">
      <c r="A15" s="28">
        <f>curryear</f>
        <v>2003</v>
      </c>
      <c r="B15" s="87">
        <f>'claim data'!B29/'claim ult'!$D17</f>
        <v>0.49555639692719444</v>
      </c>
      <c r="C15" s="88"/>
      <c r="D15" s="88"/>
      <c r="E15" s="88"/>
      <c r="F15" s="88"/>
      <c r="G15" s="88"/>
      <c r="H15" s="88"/>
      <c r="I15" s="88"/>
      <c r="J15" s="88"/>
      <c r="K15" s="89"/>
      <c r="L15" s="19"/>
    </row>
    <row r="16" spans="1:12" ht="12.75">
      <c r="A16" s="73" t="s">
        <v>20</v>
      </c>
      <c r="B16" s="90">
        <f>AVERAGE(B6:B15)</f>
        <v>0.5046459193825197</v>
      </c>
      <c r="C16" s="91">
        <f aca="true" t="shared" si="2" ref="C16:K16">AVERAGE(C6:C15)</f>
        <v>0.8216702278887551</v>
      </c>
      <c r="D16" s="91">
        <f t="shared" si="2"/>
        <v>0.8859870208526959</v>
      </c>
      <c r="E16" s="91">
        <f t="shared" si="2"/>
        <v>0.9210536921274673</v>
      </c>
      <c r="F16" s="91">
        <f t="shared" si="2"/>
        <v>0.9346723726615757</v>
      </c>
      <c r="G16" s="91">
        <f t="shared" si="2"/>
        <v>0.9492143840525114</v>
      </c>
      <c r="H16" s="91">
        <f t="shared" si="2"/>
        <v>0.9583466815118675</v>
      </c>
      <c r="I16" s="91">
        <f t="shared" si="2"/>
        <v>0.9661471750957761</v>
      </c>
      <c r="J16" s="91">
        <f t="shared" si="2"/>
        <v>0.9735947714354936</v>
      </c>
      <c r="K16" s="92">
        <f t="shared" si="2"/>
        <v>0.9782769321708292</v>
      </c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93" t="s">
        <v>117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3" ht="12.75">
      <c r="A23" s="13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Richard J. Marcks</cp:lastModifiedBy>
  <cp:lastPrinted>2002-06-20T15:53:08Z</cp:lastPrinted>
  <dcterms:created xsi:type="dcterms:W3CDTF">2000-04-26T19:08:04Z</dcterms:created>
  <dcterms:modified xsi:type="dcterms:W3CDTF">2001-04-06T18:58:41Z</dcterms:modified>
  <cp:category/>
  <cp:version/>
  <cp:contentType/>
  <cp:contentStatus/>
</cp:coreProperties>
</file>