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9420" windowHeight="5520" activeTab="1"/>
  </bookViews>
  <sheets>
    <sheet name="Inflation Index" sheetId="1" r:id="rId1"/>
    <sheet name="Inflation Correlation Model" sheetId="2" r:id="rId2"/>
    <sheet name="Correlation Matrices" sheetId="3" r:id="rId3"/>
  </sheets>
  <definedNames>
    <definedName name="LOB_Names">'Inflation Correlation Model'!$C$8:$I$8</definedName>
    <definedName name="Payouts">'Inflation Correlation Model'!$C$28:$I$57</definedName>
    <definedName name="Reserves">'Inflation Correlation Model'!$C$10:$I$10</definedName>
    <definedName name="Reversion">'Inflation Correlation Model'!$E$5</definedName>
    <definedName name="SDs">'Inflation Correlation Model'!$C$12:$I$12</definedName>
    <definedName name="Sensitivity">'Inflation Correlation Model'!$C$15:$I$15</definedName>
    <definedName name="Sigma">'Inflation Correlation Model'!$E$4</definedName>
  </definedNames>
  <calcPr fullCalcOnLoad="1"/>
</workbook>
</file>

<file path=xl/comments1.xml><?xml version="1.0" encoding="utf-8"?>
<comments xmlns="http://schemas.openxmlformats.org/spreadsheetml/2006/main">
  <authors>
    <author>n1002747</author>
  </authors>
  <commentList>
    <comment ref="C3" authorId="0">
      <text>
        <r>
          <rPr>
            <sz val="8"/>
            <rFont val="Tahoma"/>
            <family val="0"/>
          </rPr>
          <t xml:space="preserve">This is a Medical CPI, but any index can be selected.
</t>
        </r>
      </text>
    </comment>
  </commentList>
</comments>
</file>

<file path=xl/comments2.xml><?xml version="1.0" encoding="utf-8"?>
<comments xmlns="http://schemas.openxmlformats.org/spreadsheetml/2006/main">
  <authors>
    <author>n1002747</author>
  </authors>
  <commentList>
    <comment ref="E4" authorId="0">
      <text>
        <r>
          <rPr>
            <sz val="8"/>
            <rFont val="Tahoma"/>
            <family val="0"/>
          </rPr>
          <t xml:space="preserve">Standard Deviation based on AR(1) time-series model of inflation
</t>
        </r>
      </text>
    </comment>
    <comment ref="E5" authorId="0">
      <text>
        <r>
          <rPr>
            <sz val="8"/>
            <rFont val="Tahoma"/>
            <family val="0"/>
          </rPr>
          <t>0 &lt;  r &lt; 1
large "r" means changes to inflation rate will be persistent</t>
        </r>
      </text>
    </comment>
    <comment ref="A15" authorId="0">
      <text>
        <r>
          <rPr>
            <sz val="8"/>
            <rFont val="Tahoma"/>
            <family val="0"/>
          </rPr>
          <t xml:space="preserve">Sensitivity </t>
        </r>
        <r>
          <rPr>
            <sz val="8"/>
            <rFont val="Symbol"/>
            <family val="1"/>
          </rPr>
          <t>g</t>
        </r>
        <r>
          <rPr>
            <sz val="8"/>
            <rFont val="Tahoma"/>
            <family val="0"/>
          </rPr>
          <t xml:space="preserve">  =0 means reserve is independent of inflation
Sensitivity </t>
        </r>
        <r>
          <rPr>
            <sz val="8"/>
            <rFont val="Symbol"/>
            <family val="1"/>
          </rPr>
          <t>g</t>
        </r>
        <r>
          <rPr>
            <sz val="8"/>
            <rFont val="Tahoma"/>
            <family val="0"/>
          </rPr>
          <t xml:space="preserve">  =1 means reserve is proportional to inflation
Sensitivity </t>
        </r>
        <r>
          <rPr>
            <sz val="8"/>
            <rFont val="Symbol"/>
            <family val="1"/>
          </rPr>
          <t>g</t>
        </r>
        <r>
          <rPr>
            <sz val="8"/>
            <rFont val="Tahoma"/>
            <family val="0"/>
          </rPr>
          <t xml:space="preserve">  &gt;1 means inflation has a leveraged affect on the reserve</t>
        </r>
      </text>
    </comment>
  </commentList>
</comments>
</file>

<file path=xl/sharedStrings.xml><?xml version="1.0" encoding="utf-8"?>
<sst xmlns="http://schemas.openxmlformats.org/spreadsheetml/2006/main" count="51" uniqueCount="43">
  <si>
    <t>1-year Sigma:</t>
  </si>
  <si>
    <t>Reversion Parameter:</t>
  </si>
  <si>
    <t>LOB:</t>
  </si>
  <si>
    <t>LOB 1</t>
  </si>
  <si>
    <t>LOB 2</t>
  </si>
  <si>
    <t>LOB 3</t>
  </si>
  <si>
    <t>LOB 4</t>
  </si>
  <si>
    <t>LOB 5</t>
  </si>
  <si>
    <t>LOB 6</t>
  </si>
  <si>
    <t>LOB 7</t>
  </si>
  <si>
    <t>Total</t>
  </si>
  <si>
    <t>Reserve:</t>
  </si>
  <si>
    <t>Non-Inflation CV:</t>
  </si>
  <si>
    <t>Non-Infl Std Dev:</t>
  </si>
  <si>
    <t>Inflation Sensitivity:</t>
  </si>
  <si>
    <t>Cumulative Payment Patterns</t>
  </si>
  <si>
    <t>Evaluation Age</t>
  </si>
  <si>
    <t>Average Pay Date:</t>
  </si>
  <si>
    <t>CV from Inflation:</t>
  </si>
  <si>
    <t>Total CV:</t>
  </si>
  <si>
    <t>Total Std Dev:</t>
  </si>
  <si>
    <t>Average Correlation Coefficient:</t>
  </si>
  <si>
    <t>Std Dev from Infl:</t>
  </si>
  <si>
    <t>s</t>
  </si>
  <si>
    <t>r</t>
  </si>
  <si>
    <t>Inflation Correlation Model</t>
  </si>
  <si>
    <t>Selected Inflation Index</t>
  </si>
  <si>
    <t>Year</t>
  </si>
  <si>
    <t>Index</t>
  </si>
  <si>
    <t>Inflation</t>
  </si>
  <si>
    <t>log(1+infl)</t>
  </si>
  <si>
    <t>prior</t>
  </si>
  <si>
    <t>Slope</t>
  </si>
  <si>
    <t>Intercept</t>
  </si>
  <si>
    <t>R^2</t>
  </si>
  <si>
    <t>Std Error</t>
  </si>
  <si>
    <t>Longterm</t>
  </si>
  <si>
    <t>Direct Fit</t>
  </si>
  <si>
    <t>Matrix of INFLATION Correlation Coefficients</t>
  </si>
  <si>
    <t>Matrix of TOTAL Correlation Coefficients</t>
  </si>
  <si>
    <t>Inflation CV</t>
  </si>
  <si>
    <t>Other CV</t>
  </si>
  <si>
    <t>Total CV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</si>
</sst>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#,##0.000000000"/>
    <numFmt numFmtId="167" formatCode="[$-409]dddd\,\ mmmm\ dd\,\ yyyy"/>
    <numFmt numFmtId="168" formatCode="[$-409]h:mm:ss\ AM/PM"/>
    <numFmt numFmtId="169" formatCode="0.0"/>
    <numFmt numFmtId="170" formatCode="0.0%"/>
    <numFmt numFmtId="171" formatCode="0.000000"/>
    <numFmt numFmtId="172" formatCode="#,##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u val="single"/>
      <sz val="10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Symbol"/>
      <family val="1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Symbol"/>
      <family val="1"/>
    </font>
    <font>
      <sz val="10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0" fontId="2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70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8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'Inflation Index'!$A$6:$A$30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'Inflation Index'!$D$6:$D$30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40"/>
        <c:axId val="11115557"/>
        <c:axId val="32931150"/>
      </c:barChart>
      <c:catAx>
        <c:axId val="1111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1150"/>
        <c:crosses val="autoZero"/>
        <c:auto val="1"/>
        <c:lblOffset val="100"/>
        <c:noMultiLvlLbl val="0"/>
      </c:catAx>
      <c:valAx>
        <c:axId val="32931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5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6</xdr:row>
      <xdr:rowOff>114300</xdr:rowOff>
    </xdr:from>
    <xdr:to>
      <xdr:col>14</xdr:col>
      <xdr:colOff>95250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3476625" y="1085850"/>
        <a:ext cx="4810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9"/>
  <sheetViews>
    <sheetView workbookViewId="0" topLeftCell="A1">
      <selection activeCell="A1" sqref="A1"/>
    </sheetView>
  </sheetViews>
  <sheetFormatPr defaultColWidth="9.140625" defaultRowHeight="12.75"/>
  <cols>
    <col min="2" max="2" width="1.7109375" style="0" customWidth="1"/>
    <col min="3" max="6" width="9.7109375" style="0" customWidth="1"/>
  </cols>
  <sheetData>
    <row r="1" ht="12.75">
      <c r="D1" s="23" t="s">
        <v>26</v>
      </c>
    </row>
    <row r="3" spans="1:6" ht="12.75">
      <c r="A3" s="9" t="s">
        <v>27</v>
      </c>
      <c r="C3" s="2" t="s">
        <v>28</v>
      </c>
      <c r="D3" s="2" t="s">
        <v>29</v>
      </c>
      <c r="E3" s="2" t="s">
        <v>30</v>
      </c>
      <c r="F3" s="2" t="s">
        <v>31</v>
      </c>
    </row>
    <row r="5" spans="1:4" ht="12.75">
      <c r="A5" s="10">
        <v>1980</v>
      </c>
      <c r="C5" s="25">
        <v>74.9</v>
      </c>
      <c r="D5" s="11"/>
    </row>
    <row r="6" spans="1:5" ht="12.75">
      <c r="A6" s="10">
        <v>1981</v>
      </c>
      <c r="C6" s="25">
        <v>82.9</v>
      </c>
      <c r="D6" s="11">
        <f aca="true" t="shared" si="0" ref="D6:D30">C6/C5-1</f>
        <v>0.10680907877169554</v>
      </c>
      <c r="E6">
        <f aca="true" t="shared" si="1" ref="E6:E30">LN(1+D6)</f>
        <v>0.10148117161807545</v>
      </c>
    </row>
    <row r="7" spans="1:6" ht="12.75">
      <c r="A7" s="10">
        <v>1982</v>
      </c>
      <c r="C7" s="25">
        <v>92.5</v>
      </c>
      <c r="D7" s="11">
        <f t="shared" si="0"/>
        <v>0.11580217129071158</v>
      </c>
      <c r="E7">
        <f t="shared" si="1"/>
        <v>0.10957358237713011</v>
      </c>
      <c r="F7">
        <f aca="true" t="shared" si="2" ref="F7:F30">E6</f>
        <v>0.10148117161807545</v>
      </c>
    </row>
    <row r="8" spans="1:6" ht="12.75">
      <c r="A8" s="10">
        <v>1983</v>
      </c>
      <c r="C8" s="25">
        <v>100.6</v>
      </c>
      <c r="D8" s="11">
        <f t="shared" si="0"/>
        <v>0.08756756756756756</v>
      </c>
      <c r="E8">
        <f t="shared" si="1"/>
        <v>0.08394361314725932</v>
      </c>
      <c r="F8">
        <f t="shared" si="2"/>
        <v>0.10957358237713011</v>
      </c>
    </row>
    <row r="9" spans="1:6" ht="12.75">
      <c r="A9" s="10">
        <v>1984</v>
      </c>
      <c r="C9" s="25">
        <v>106.8</v>
      </c>
      <c r="D9" s="11">
        <f t="shared" si="0"/>
        <v>0.06163021868787277</v>
      </c>
      <c r="E9">
        <f t="shared" si="1"/>
        <v>0.059805668860455644</v>
      </c>
      <c r="F9">
        <f t="shared" si="2"/>
        <v>0.08394361314725932</v>
      </c>
    </row>
    <row r="10" spans="1:6" ht="12.75">
      <c r="A10" s="10">
        <v>1985</v>
      </c>
      <c r="C10" s="25">
        <v>113.5</v>
      </c>
      <c r="D10" s="11">
        <f t="shared" si="0"/>
        <v>0.06273408239700373</v>
      </c>
      <c r="E10">
        <f t="shared" si="1"/>
        <v>0.06084491039536289</v>
      </c>
      <c r="F10">
        <f t="shared" si="2"/>
        <v>0.059805668860455644</v>
      </c>
    </row>
    <row r="11" spans="1:6" ht="12.75">
      <c r="A11" s="10">
        <v>1986</v>
      </c>
      <c r="C11" s="25">
        <v>122</v>
      </c>
      <c r="D11" s="11">
        <f t="shared" si="0"/>
        <v>0.07488986784140961</v>
      </c>
      <c r="E11">
        <f t="shared" si="1"/>
        <v>0.07221820781179912</v>
      </c>
      <c r="F11">
        <f t="shared" si="2"/>
        <v>0.06084491039536289</v>
      </c>
    </row>
    <row r="12" spans="1:6" ht="12.75">
      <c r="A12" s="10">
        <v>1987</v>
      </c>
      <c r="C12" s="25">
        <v>130.1</v>
      </c>
      <c r="D12" s="11">
        <f t="shared" si="0"/>
        <v>0.06639344262295088</v>
      </c>
      <c r="E12">
        <f t="shared" si="1"/>
        <v>0.06428234078520309</v>
      </c>
      <c r="F12">
        <f t="shared" si="2"/>
        <v>0.07221820781179912</v>
      </c>
    </row>
    <row r="13" spans="1:6" ht="12.75">
      <c r="A13" s="10">
        <v>1988</v>
      </c>
      <c r="C13" s="25">
        <v>138.6</v>
      </c>
      <c r="D13" s="11">
        <f t="shared" si="0"/>
        <v>0.06533435818601085</v>
      </c>
      <c r="E13">
        <f t="shared" si="1"/>
        <v>0.06328870123734336</v>
      </c>
      <c r="F13">
        <f t="shared" si="2"/>
        <v>0.06428234078520309</v>
      </c>
    </row>
    <row r="14" spans="1:6" ht="12.75">
      <c r="A14" s="10">
        <v>1989</v>
      </c>
      <c r="C14" s="25">
        <v>149.3</v>
      </c>
      <c r="D14" s="11">
        <f t="shared" si="0"/>
        <v>0.07720057720057727</v>
      </c>
      <c r="E14">
        <f t="shared" si="1"/>
        <v>0.0743656177893419</v>
      </c>
      <c r="F14">
        <f t="shared" si="2"/>
        <v>0.06328870123734336</v>
      </c>
    </row>
    <row r="15" spans="1:6" ht="12.75">
      <c r="A15" s="10">
        <v>1990</v>
      </c>
      <c r="C15" s="25">
        <v>162.8</v>
      </c>
      <c r="D15" s="11">
        <f t="shared" si="0"/>
        <v>0.09042196918955114</v>
      </c>
      <c r="E15">
        <f t="shared" si="1"/>
        <v>0.08656474902329514</v>
      </c>
      <c r="F15">
        <f t="shared" si="2"/>
        <v>0.0743656177893419</v>
      </c>
    </row>
    <row r="16" spans="1:6" ht="12.75">
      <c r="A16" s="10">
        <v>1991</v>
      </c>
      <c r="C16" s="25">
        <v>177</v>
      </c>
      <c r="D16" s="11">
        <f t="shared" si="0"/>
        <v>0.08722358722358714</v>
      </c>
      <c r="E16">
        <f t="shared" si="1"/>
        <v>0.08362727900538915</v>
      </c>
      <c r="F16">
        <f t="shared" si="2"/>
        <v>0.08656474902329514</v>
      </c>
    </row>
    <row r="17" spans="1:6" ht="12.75">
      <c r="A17" s="10">
        <v>1992</v>
      </c>
      <c r="C17" s="25">
        <v>190.1</v>
      </c>
      <c r="D17" s="11">
        <f t="shared" si="0"/>
        <v>0.07401129943502816</v>
      </c>
      <c r="E17">
        <f t="shared" si="1"/>
        <v>0.07140051692055426</v>
      </c>
      <c r="F17">
        <f t="shared" si="2"/>
        <v>0.08362727900538915</v>
      </c>
    </row>
    <row r="18" spans="1:6" ht="12.75">
      <c r="A18" s="10">
        <v>1993</v>
      </c>
      <c r="C18" s="25">
        <v>201.4</v>
      </c>
      <c r="D18" s="11">
        <f t="shared" si="0"/>
        <v>0.05944239873750656</v>
      </c>
      <c r="E18">
        <f t="shared" si="1"/>
        <v>0.05774273079007843</v>
      </c>
      <c r="F18">
        <f t="shared" si="2"/>
        <v>0.07140051692055426</v>
      </c>
    </row>
    <row r="19" spans="1:6" ht="12.75">
      <c r="A19" s="10">
        <v>1994</v>
      </c>
      <c r="C19" s="25">
        <v>211</v>
      </c>
      <c r="D19" s="11">
        <f t="shared" si="0"/>
        <v>0.047666335650446756</v>
      </c>
      <c r="E19">
        <f t="shared" si="1"/>
        <v>0.046565153191604466</v>
      </c>
      <c r="F19">
        <f t="shared" si="2"/>
        <v>0.05774273079007843</v>
      </c>
    </row>
    <row r="20" spans="1:6" ht="12.75">
      <c r="A20" s="10">
        <v>1995</v>
      </c>
      <c r="C20" s="25">
        <v>220.5</v>
      </c>
      <c r="D20" s="11">
        <f t="shared" si="0"/>
        <v>0.04502369668246442</v>
      </c>
      <c r="E20">
        <f t="shared" si="1"/>
        <v>0.044039561410834156</v>
      </c>
      <c r="F20">
        <f t="shared" si="2"/>
        <v>0.046565153191604466</v>
      </c>
    </row>
    <row r="21" spans="1:6" ht="12.75">
      <c r="A21" s="10">
        <v>1996</v>
      </c>
      <c r="C21" s="25">
        <v>228.2</v>
      </c>
      <c r="D21" s="11">
        <f t="shared" si="0"/>
        <v>0.0349206349206348</v>
      </c>
      <c r="E21">
        <f t="shared" si="1"/>
        <v>0.03432474254107446</v>
      </c>
      <c r="F21">
        <f t="shared" si="2"/>
        <v>0.044039561410834156</v>
      </c>
    </row>
    <row r="22" spans="1:6" ht="12.75">
      <c r="A22" s="10">
        <v>1997</v>
      </c>
      <c r="C22" s="25">
        <v>234.6</v>
      </c>
      <c r="D22" s="11">
        <f t="shared" si="0"/>
        <v>0.028045574057844025</v>
      </c>
      <c r="E22">
        <f t="shared" si="1"/>
        <v>0.02765949879139985</v>
      </c>
      <c r="F22">
        <f t="shared" si="2"/>
        <v>0.03432474254107446</v>
      </c>
    </row>
    <row r="23" spans="1:6" ht="12.75">
      <c r="A23" s="10">
        <v>1998</v>
      </c>
      <c r="C23" s="25">
        <v>242.1</v>
      </c>
      <c r="D23" s="11">
        <f t="shared" si="0"/>
        <v>0.03196930946291565</v>
      </c>
      <c r="E23">
        <f t="shared" si="1"/>
        <v>0.03146892772463777</v>
      </c>
      <c r="F23">
        <f t="shared" si="2"/>
        <v>0.02765949879139985</v>
      </c>
    </row>
    <row r="24" spans="1:6" ht="12.75">
      <c r="A24" s="10">
        <v>1999</v>
      </c>
      <c r="C24" s="25">
        <v>250.6</v>
      </c>
      <c r="D24" s="11">
        <f t="shared" si="0"/>
        <v>0.035109458901280366</v>
      </c>
      <c r="E24">
        <f t="shared" si="1"/>
        <v>0.034507178517955026</v>
      </c>
      <c r="F24">
        <f t="shared" si="2"/>
        <v>0.03146892772463777</v>
      </c>
    </row>
    <row r="25" spans="1:6" ht="12.75">
      <c r="A25" s="10">
        <v>2000</v>
      </c>
      <c r="C25" s="25">
        <v>260.8</v>
      </c>
      <c r="D25" s="11">
        <f t="shared" si="0"/>
        <v>0.040702314445331345</v>
      </c>
      <c r="E25">
        <f t="shared" si="1"/>
        <v>0.03989578759053009</v>
      </c>
      <c r="F25">
        <f t="shared" si="2"/>
        <v>0.034507178517955026</v>
      </c>
    </row>
    <row r="26" spans="1:6" ht="12.75">
      <c r="A26" s="10">
        <v>2001</v>
      </c>
      <c r="C26" s="25">
        <v>272.8</v>
      </c>
      <c r="D26" s="11">
        <f t="shared" si="0"/>
        <v>0.04601226993865026</v>
      </c>
      <c r="E26">
        <f t="shared" si="1"/>
        <v>0.044985095916809104</v>
      </c>
      <c r="F26">
        <f t="shared" si="2"/>
        <v>0.03989578759053009</v>
      </c>
    </row>
    <row r="27" spans="1:6" ht="12.75">
      <c r="A27" s="10">
        <v>2002</v>
      </c>
      <c r="C27" s="25">
        <v>285.6</v>
      </c>
      <c r="D27" s="11">
        <f t="shared" si="0"/>
        <v>0.04692082111436946</v>
      </c>
      <c r="E27">
        <f t="shared" si="1"/>
        <v>0.045853304496122245</v>
      </c>
      <c r="F27">
        <f t="shared" si="2"/>
        <v>0.044985095916809104</v>
      </c>
    </row>
    <row r="28" spans="1:6" ht="12.75">
      <c r="A28" s="10">
        <v>2003</v>
      </c>
      <c r="C28" s="25">
        <v>297.1</v>
      </c>
      <c r="D28" s="11">
        <f t="shared" si="0"/>
        <v>0.04026610644257711</v>
      </c>
      <c r="E28">
        <f t="shared" si="1"/>
        <v>0.039476552003132714</v>
      </c>
      <c r="F28">
        <f t="shared" si="2"/>
        <v>0.045853304496122245</v>
      </c>
    </row>
    <row r="29" spans="1:6" ht="12.75">
      <c r="A29" s="10">
        <v>2004</v>
      </c>
      <c r="C29" s="25">
        <v>310.1</v>
      </c>
      <c r="D29" s="11">
        <f t="shared" si="0"/>
        <v>0.04375631100639521</v>
      </c>
      <c r="E29">
        <f t="shared" si="1"/>
        <v>0.04282604363784136</v>
      </c>
      <c r="F29">
        <f t="shared" si="2"/>
        <v>0.039476552003132714</v>
      </c>
    </row>
    <row r="30" spans="1:6" ht="12.75">
      <c r="A30" s="10">
        <v>2005</v>
      </c>
      <c r="C30" s="25">
        <v>323.2</v>
      </c>
      <c r="D30" s="11">
        <f t="shared" si="0"/>
        <v>0.0422444372782973</v>
      </c>
      <c r="E30">
        <f t="shared" si="1"/>
        <v>0.04137650054053703</v>
      </c>
      <c r="F30">
        <f t="shared" si="2"/>
        <v>0.04282604363784136</v>
      </c>
    </row>
    <row r="32" spans="5:6" ht="12.75">
      <c r="E32" t="s">
        <v>32</v>
      </c>
      <c r="F32">
        <f>SLOPE(E$7:E$30,F$7:F$30)</f>
        <v>0.8290843037728244</v>
      </c>
    </row>
    <row r="33" spans="5:6" ht="12.75">
      <c r="E33" t="s">
        <v>33</v>
      </c>
      <c r="F33">
        <f>INTERCEPT(E$7:E$30,F$7:F$30)</f>
        <v>0.0076134272952549445</v>
      </c>
    </row>
    <row r="34" spans="5:6" ht="12.75">
      <c r="E34" t="s">
        <v>34</v>
      </c>
      <c r="F34" s="6">
        <f>RSQ(E$7:E$30,F$7:F$30)</f>
        <v>0.7982402650345762</v>
      </c>
    </row>
    <row r="35" spans="5:6" ht="12.75">
      <c r="E35" t="s">
        <v>35</v>
      </c>
      <c r="F35" s="6">
        <f>STEYX(E$7:E$30,F$7:F$30)</f>
        <v>0.009600376178504715</v>
      </c>
    </row>
    <row r="36" ht="12.75">
      <c r="F36" s="6"/>
    </row>
    <row r="38" spans="5:6" ht="12.75">
      <c r="E38" t="s">
        <v>36</v>
      </c>
      <c r="F38" s="21">
        <f>F33/(1-F32)</f>
        <v>0.04454492748948829</v>
      </c>
    </row>
    <row r="39" spans="5:6" ht="12.75">
      <c r="E39" t="s">
        <v>37</v>
      </c>
      <c r="F39" s="24">
        <f>EXP(SLOPE(LN($C$5:$C$30),$A$5:$A$30))-1</f>
        <v>0.058264807523004114</v>
      </c>
    </row>
  </sheetData>
  <printOptions/>
  <pageMargins left="0.5" right="0.5" top="0.75" bottom="0.75" header="0.25" footer="0.25"/>
  <pageSetup fitToHeight="1" fitToWidth="1" horizontalDpi="600" verticalDpi="600" orientation="landscape" scale="98" r:id="rId4"/>
  <headerFooter alignWithMargins="0">
    <oddFooter>&amp;LMunich Reinsurance America&amp;RFor Illustration Purposes Only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.7109375" style="0" customWidth="1"/>
    <col min="3" max="9" width="10.7109375" style="0" customWidth="1"/>
    <col min="10" max="10" width="1.7109375" style="0" customWidth="1"/>
    <col min="11" max="11" width="11.7109375" style="0" customWidth="1"/>
  </cols>
  <sheetData>
    <row r="1" ht="18">
      <c r="D1" s="19" t="s">
        <v>25</v>
      </c>
    </row>
    <row r="4" spans="4:6" ht="12.75">
      <c r="D4" s="1" t="s">
        <v>0</v>
      </c>
      <c r="E4" s="17">
        <f>'Inflation Index'!F35</f>
        <v>0.009600376178504715</v>
      </c>
      <c r="F4" s="18" t="s">
        <v>23</v>
      </c>
    </row>
    <row r="5" spans="4:7" ht="12.75">
      <c r="D5" s="1" t="s">
        <v>1</v>
      </c>
      <c r="E5" s="17">
        <f>'Inflation Index'!F32</f>
        <v>0.8290843037728244</v>
      </c>
      <c r="F5" s="10" t="s">
        <v>24</v>
      </c>
      <c r="G5" s="20"/>
    </row>
    <row r="8" spans="1:11" ht="12.75">
      <c r="A8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/>
      <c r="K8" s="2" t="s">
        <v>10</v>
      </c>
    </row>
    <row r="10" spans="1:11" ht="12.75">
      <c r="A10" t="s">
        <v>11</v>
      </c>
      <c r="C10" s="4">
        <v>1000000</v>
      </c>
      <c r="D10" s="4">
        <v>1000000</v>
      </c>
      <c r="E10" s="4">
        <v>1000000</v>
      </c>
      <c r="F10" s="4">
        <v>1000000</v>
      </c>
      <c r="G10" s="4">
        <v>1000000</v>
      </c>
      <c r="H10" s="4">
        <v>1000000</v>
      </c>
      <c r="I10" s="4">
        <v>1000000</v>
      </c>
      <c r="K10" s="3">
        <f>SUM(Reserves)</f>
        <v>7000000</v>
      </c>
    </row>
    <row r="11" spans="1:11" ht="12.75">
      <c r="A11" t="s">
        <v>12</v>
      </c>
      <c r="C11" s="5">
        <v>0.2</v>
      </c>
      <c r="D11" s="5">
        <v>0.2</v>
      </c>
      <c r="E11" s="5">
        <v>0.2</v>
      </c>
      <c r="F11" s="5">
        <v>0.2</v>
      </c>
      <c r="G11" s="5">
        <v>0.2</v>
      </c>
      <c r="H11" s="5">
        <v>0.2</v>
      </c>
      <c r="I11" s="5">
        <v>0.2</v>
      </c>
      <c r="K11" s="6">
        <f>K12/K10</f>
        <v>0.07559289460184544</v>
      </c>
    </row>
    <row r="12" spans="1:11" ht="12.75">
      <c r="A12" t="s">
        <v>13</v>
      </c>
      <c r="C12" s="3">
        <f>C10*C11</f>
        <v>200000</v>
      </c>
      <c r="D12" s="3">
        <f aca="true" t="shared" si="0" ref="D12:I12">D10*D11</f>
        <v>200000</v>
      </c>
      <c r="E12" s="3">
        <f t="shared" si="0"/>
        <v>200000</v>
      </c>
      <c r="F12" s="3">
        <f t="shared" si="0"/>
        <v>200000</v>
      </c>
      <c r="G12" s="3">
        <f t="shared" si="0"/>
        <v>200000</v>
      </c>
      <c r="H12" s="3">
        <f t="shared" si="0"/>
        <v>200000</v>
      </c>
      <c r="I12" s="3">
        <f t="shared" si="0"/>
        <v>200000</v>
      </c>
      <c r="K12" s="3">
        <f>SUMSQ(C12:I12)^0.5</f>
        <v>529150.2622129181</v>
      </c>
    </row>
    <row r="15" spans="1:9" ht="12.75">
      <c r="A15" t="s">
        <v>14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0.75</v>
      </c>
      <c r="I15" s="7">
        <v>2</v>
      </c>
    </row>
    <row r="17" spans="1:11" ht="12.75">
      <c r="A17" t="s">
        <v>18</v>
      </c>
      <c r="C17" s="6">
        <f aca="true" t="shared" si="1" ref="C17:I17">COVofPs(C$28:C$57,C$28:C$57,Sigma*C$15,Reversion)^0.5</f>
        <v>0.02437127604830255</v>
      </c>
      <c r="D17" s="6">
        <f t="shared" si="1"/>
        <v>0.042717319295297616</v>
      </c>
      <c r="E17" s="6">
        <f t="shared" si="1"/>
        <v>0.052851221196811425</v>
      </c>
      <c r="F17" s="6">
        <f t="shared" si="1"/>
        <v>0.06859283545253961</v>
      </c>
      <c r="G17" s="6">
        <f t="shared" si="1"/>
        <v>0.09149713866321127</v>
      </c>
      <c r="H17" s="6">
        <f t="shared" si="1"/>
        <v>0.06845132868535907</v>
      </c>
      <c r="I17" s="6">
        <f t="shared" si="1"/>
        <v>0.28725888910706926</v>
      </c>
      <c r="K17" s="6">
        <f>K18/K10</f>
        <v>0.08670873135082748</v>
      </c>
    </row>
    <row r="18" spans="1:11" ht="12.75">
      <c r="A18" t="s">
        <v>22</v>
      </c>
      <c r="C18" s="3">
        <f aca="true" t="shared" si="2" ref="C18:I18">C10*C17</f>
        <v>24371.27604830255</v>
      </c>
      <c r="D18" s="3">
        <f t="shared" si="2"/>
        <v>42717.31929529762</v>
      </c>
      <c r="E18" s="3">
        <f t="shared" si="2"/>
        <v>52851.22119681143</v>
      </c>
      <c r="F18" s="3">
        <f t="shared" si="2"/>
        <v>68592.83545253961</v>
      </c>
      <c r="G18" s="3">
        <f t="shared" si="2"/>
        <v>91497.13866321127</v>
      </c>
      <c r="H18" s="3">
        <f t="shared" si="2"/>
        <v>68451.32868535907</v>
      </c>
      <c r="I18" s="3">
        <f t="shared" si="2"/>
        <v>287258.88910706923</v>
      </c>
      <c r="K18" s="3">
        <f>TotalStdDev(Payouts,Reserves,Sensitivity,Sigma,Reversion)</f>
        <v>606961.1194557924</v>
      </c>
    </row>
    <row r="19" spans="1:11" ht="12.75">
      <c r="A19" t="s">
        <v>19</v>
      </c>
      <c r="C19" s="6">
        <f aca="true" t="shared" si="3" ref="C19:I19">(C11^2+(1+C11^2)*C17^2)^0.5</f>
        <v>0.20153837713961945</v>
      </c>
      <c r="D19" s="6">
        <f t="shared" si="3"/>
        <v>0.2046894236214648</v>
      </c>
      <c r="E19" s="6">
        <f t="shared" si="3"/>
        <v>0.20713517722799782</v>
      </c>
      <c r="F19" s="6">
        <f t="shared" si="3"/>
        <v>0.2118800985426332</v>
      </c>
      <c r="G19" s="6">
        <f t="shared" si="3"/>
        <v>0.22069570779445874</v>
      </c>
      <c r="H19" s="6">
        <f t="shared" si="3"/>
        <v>0.21183249933554274</v>
      </c>
      <c r="I19" s="6">
        <f t="shared" si="3"/>
        <v>0.35470886110424227</v>
      </c>
      <c r="K19" s="6">
        <f>(K11^2+(1+K11^2)*K17^2)^0.5</f>
        <v>0.1152200161250445</v>
      </c>
    </row>
    <row r="20" spans="1:11" ht="12.75">
      <c r="A20" t="s">
        <v>20</v>
      </c>
      <c r="C20" s="3">
        <f aca="true" t="shared" si="4" ref="C20:I20">C10*C19</f>
        <v>201538.37713961944</v>
      </c>
      <c r="D20" s="3">
        <f t="shared" si="4"/>
        <v>204689.4236214648</v>
      </c>
      <c r="E20" s="3">
        <f t="shared" si="4"/>
        <v>207135.17722799783</v>
      </c>
      <c r="F20" s="3">
        <f t="shared" si="4"/>
        <v>211880.0985426332</v>
      </c>
      <c r="G20" s="3">
        <f t="shared" si="4"/>
        <v>220695.70779445875</v>
      </c>
      <c r="H20" s="3">
        <f t="shared" si="4"/>
        <v>211832.49933554273</v>
      </c>
      <c r="I20" s="3">
        <f t="shared" si="4"/>
        <v>354708.86110424227</v>
      </c>
      <c r="K20" s="3">
        <f>(K18^2-SUMSQ(C18:I18)+SUMSQ(C20:I20))^0.5</f>
        <v>807849.9105787041</v>
      </c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22" t="s">
        <v>21</v>
      </c>
      <c r="J21" s="13"/>
      <c r="K21" s="21">
        <f>(K20^2-SUMSQ(C20:I20))/(SUM(C20:I20)^2-SUMSQ(C20:I20))</f>
        <v>0.11894325482183594</v>
      </c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5"/>
      <c r="J22" s="13"/>
      <c r="K22" s="13"/>
    </row>
    <row r="23" ht="12.75">
      <c r="D23" s="8" t="s">
        <v>15</v>
      </c>
    </row>
    <row r="24" spans="3:11" ht="12.75"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/>
      <c r="K24" s="2" t="s">
        <v>10</v>
      </c>
    </row>
    <row r="25" spans="1:11" ht="12.75">
      <c r="A25" s="13" t="s">
        <v>17</v>
      </c>
      <c r="B25" s="13"/>
      <c r="C25" s="14">
        <f>SUMPRODUCT(C28:C57,$A28:$A57)-SUMPRODUCT(C28:C56,$A29:$A57)</f>
        <v>29.999999966472387</v>
      </c>
      <c r="D25" s="14">
        <f aca="true" t="shared" si="5" ref="D25:K25">SUMPRODUCT(D28:D57,$A28:$A57)-SUMPRODUCT(D28:D56,$A29:$A57)</f>
        <v>52.79028513429512</v>
      </c>
      <c r="E25" s="14">
        <f t="shared" si="5"/>
        <v>65.91643904734701</v>
      </c>
      <c r="F25" s="14">
        <f t="shared" si="5"/>
        <v>87.31772031858509</v>
      </c>
      <c r="G25" s="14">
        <f t="shared" si="5"/>
        <v>120.63045328513908</v>
      </c>
      <c r="H25" s="14">
        <f t="shared" si="5"/>
        <v>120.63045328513908</v>
      </c>
      <c r="I25" s="14">
        <f t="shared" si="5"/>
        <v>188.4866966536947</v>
      </c>
      <c r="J25" s="15"/>
      <c r="K25" s="14">
        <f t="shared" si="5"/>
        <v>95.11029252723893</v>
      </c>
    </row>
    <row r="26" spans="1:11" ht="12.75">
      <c r="A26" s="16"/>
      <c r="B26" s="16"/>
      <c r="C26" s="14"/>
      <c r="D26" s="14"/>
      <c r="E26" s="14"/>
      <c r="F26" s="14"/>
      <c r="G26" s="14"/>
      <c r="H26" s="14"/>
      <c r="I26" s="14"/>
      <c r="J26" s="15"/>
      <c r="K26" s="15"/>
    </row>
    <row r="27" spans="1:11" ht="12.75">
      <c r="A27" s="9" t="s">
        <v>16</v>
      </c>
      <c r="B27" s="9"/>
      <c r="C27" s="15"/>
      <c r="D27" s="15"/>
      <c r="E27" s="15"/>
      <c r="F27" s="15"/>
      <c r="G27" s="15"/>
      <c r="H27" s="15"/>
      <c r="I27" s="15"/>
      <c r="J27" s="2"/>
      <c r="K27" s="2"/>
    </row>
    <row r="28" spans="1:11" ht="12.75">
      <c r="A28" s="10">
        <v>12</v>
      </c>
      <c r="B28" s="10"/>
      <c r="C28" s="12">
        <v>0.25</v>
      </c>
      <c r="D28" s="12">
        <v>0.15</v>
      </c>
      <c r="E28" s="12">
        <v>0.1</v>
      </c>
      <c r="F28" s="12">
        <v>0.05</v>
      </c>
      <c r="G28" s="12">
        <v>0.05</v>
      </c>
      <c r="H28" s="12">
        <v>0.05</v>
      </c>
      <c r="I28" s="12">
        <v>0.05</v>
      </c>
      <c r="K28" s="11">
        <f aca="true" t="shared" si="6" ref="K28:K57">SUMPRODUCT(Reserves,C28:I28)/K$10</f>
        <v>0.1</v>
      </c>
    </row>
    <row r="29" spans="1:11" ht="12.75">
      <c r="A29" s="10">
        <f>A28+12</f>
        <v>24</v>
      </c>
      <c r="B29" s="10"/>
      <c r="C29" s="12">
        <f>1-(1-C28)*0.5</f>
        <v>0.625</v>
      </c>
      <c r="D29" s="12">
        <f>1-(1-D28)*0.75</f>
        <v>0.36250000000000004</v>
      </c>
      <c r="E29" s="12">
        <f>1-(1-E28)*0.8</f>
        <v>0.2799999999999999</v>
      </c>
      <c r="F29" s="12">
        <f>1-(1-F28)*0.85</f>
        <v>0.1925</v>
      </c>
      <c r="G29" s="12">
        <f>1-(1-G28)*0.9</f>
        <v>0.14500000000000002</v>
      </c>
      <c r="H29" s="12">
        <f>1-(1-H28)*0.9</f>
        <v>0.14500000000000002</v>
      </c>
      <c r="I29" s="12">
        <f>1-(1-I28)*0.95</f>
        <v>0.09750000000000003</v>
      </c>
      <c r="K29" s="11">
        <f t="shared" si="6"/>
        <v>0.2639285714285714</v>
      </c>
    </row>
    <row r="30" spans="1:11" ht="12.75">
      <c r="A30" s="10">
        <f aca="true" t="shared" si="7" ref="A30:A57">A29+12</f>
        <v>36</v>
      </c>
      <c r="B30" s="10"/>
      <c r="C30" s="12">
        <f aca="true" t="shared" si="8" ref="C30:C56">1-(1-C29)*0.5</f>
        <v>0.8125</v>
      </c>
      <c r="D30" s="12">
        <f aca="true" t="shared" si="9" ref="D30:D56">1-(1-D29)*0.75</f>
        <v>0.5218750000000001</v>
      </c>
      <c r="E30" s="12">
        <f aca="true" t="shared" si="10" ref="E30:E56">1-(1-E29)*0.8</f>
        <v>0.42399999999999993</v>
      </c>
      <c r="F30" s="12">
        <f aca="true" t="shared" si="11" ref="F30:F56">1-(1-F29)*0.85</f>
        <v>0.31362500000000004</v>
      </c>
      <c r="G30" s="12">
        <f aca="true" t="shared" si="12" ref="G30:G56">1-(1-G29)*0.9</f>
        <v>0.23050000000000004</v>
      </c>
      <c r="H30" s="12">
        <f aca="true" t="shared" si="13" ref="H30:H56">1-(1-H29)*0.9</f>
        <v>0.23050000000000004</v>
      </c>
      <c r="I30" s="12">
        <f aca="true" t="shared" si="14" ref="I30:I56">1-(1-I29)*0.95</f>
        <v>0.1426250000000001</v>
      </c>
      <c r="K30" s="11">
        <f t="shared" si="6"/>
        <v>0.38223214285714285</v>
      </c>
    </row>
    <row r="31" spans="1:11" ht="12.75">
      <c r="A31" s="10">
        <f t="shared" si="7"/>
        <v>48</v>
      </c>
      <c r="B31" s="10"/>
      <c r="C31" s="12">
        <f t="shared" si="8"/>
        <v>0.90625</v>
      </c>
      <c r="D31" s="12">
        <f t="shared" si="9"/>
        <v>0.6414062500000001</v>
      </c>
      <c r="E31" s="12">
        <f t="shared" si="10"/>
        <v>0.5391999999999999</v>
      </c>
      <c r="F31" s="12">
        <f t="shared" si="11"/>
        <v>0.41658125</v>
      </c>
      <c r="G31" s="12">
        <f t="shared" si="12"/>
        <v>0.30745</v>
      </c>
      <c r="H31" s="12">
        <f t="shared" si="13"/>
        <v>0.30745</v>
      </c>
      <c r="I31" s="12">
        <f t="shared" si="14"/>
        <v>0.18549375000000012</v>
      </c>
      <c r="K31" s="11">
        <f t="shared" si="6"/>
        <v>0.47197589285714286</v>
      </c>
    </row>
    <row r="32" spans="1:11" ht="12.75">
      <c r="A32" s="10">
        <f t="shared" si="7"/>
        <v>60</v>
      </c>
      <c r="B32" s="10"/>
      <c r="C32" s="12">
        <f t="shared" si="8"/>
        <v>0.953125</v>
      </c>
      <c r="D32" s="12">
        <f t="shared" si="9"/>
        <v>0.7310546875</v>
      </c>
      <c r="E32" s="12">
        <f t="shared" si="10"/>
        <v>0.6313599999999999</v>
      </c>
      <c r="F32" s="12">
        <f t="shared" si="11"/>
        <v>0.5040940625000001</v>
      </c>
      <c r="G32" s="12">
        <f t="shared" si="12"/>
        <v>0.37670499999999996</v>
      </c>
      <c r="H32" s="12">
        <f t="shared" si="13"/>
        <v>0.37670499999999996</v>
      </c>
      <c r="I32" s="12">
        <f t="shared" si="14"/>
        <v>0.22621906250000012</v>
      </c>
      <c r="K32" s="11">
        <f t="shared" si="6"/>
        <v>0.5427518303571428</v>
      </c>
    </row>
    <row r="33" spans="1:11" ht="12.75">
      <c r="A33" s="10">
        <f t="shared" si="7"/>
        <v>72</v>
      </c>
      <c r="B33" s="10"/>
      <c r="C33" s="12">
        <f t="shared" si="8"/>
        <v>0.9765625</v>
      </c>
      <c r="D33" s="12">
        <f t="shared" si="9"/>
        <v>0.798291015625</v>
      </c>
      <c r="E33" s="12">
        <f t="shared" si="10"/>
        <v>0.7050879999999999</v>
      </c>
      <c r="F33" s="12">
        <f t="shared" si="11"/>
        <v>0.5784799531250001</v>
      </c>
      <c r="G33" s="12">
        <f t="shared" si="12"/>
        <v>0.4390345</v>
      </c>
      <c r="H33" s="12">
        <f t="shared" si="13"/>
        <v>0.4390345</v>
      </c>
      <c r="I33" s="12">
        <f t="shared" si="14"/>
        <v>0.2649081093750002</v>
      </c>
      <c r="K33" s="11">
        <f t="shared" si="6"/>
        <v>0.600199796875</v>
      </c>
    </row>
    <row r="34" spans="1:11" ht="12.75">
      <c r="A34" s="10">
        <f t="shared" si="7"/>
        <v>84</v>
      </c>
      <c r="B34" s="10"/>
      <c r="C34" s="12">
        <f t="shared" si="8"/>
        <v>0.98828125</v>
      </c>
      <c r="D34" s="12">
        <f t="shared" si="9"/>
        <v>0.8487182617187501</v>
      </c>
      <c r="E34" s="12">
        <f t="shared" si="10"/>
        <v>0.7640703999999999</v>
      </c>
      <c r="F34" s="12">
        <f t="shared" si="11"/>
        <v>0.6417079601562501</v>
      </c>
      <c r="G34" s="12">
        <f t="shared" si="12"/>
        <v>0.49513105</v>
      </c>
      <c r="H34" s="12">
        <f t="shared" si="13"/>
        <v>0.49513105</v>
      </c>
      <c r="I34" s="12">
        <f t="shared" si="14"/>
        <v>0.3016627039062503</v>
      </c>
      <c r="K34" s="11">
        <f t="shared" si="6"/>
        <v>0.64781466796875</v>
      </c>
    </row>
    <row r="35" spans="1:11" ht="12.75">
      <c r="A35" s="10">
        <f t="shared" si="7"/>
        <v>96</v>
      </c>
      <c r="B35" s="10"/>
      <c r="C35" s="12">
        <f t="shared" si="8"/>
        <v>0.994140625</v>
      </c>
      <c r="D35" s="12">
        <f t="shared" si="9"/>
        <v>0.8865386962890626</v>
      </c>
      <c r="E35" s="12">
        <f t="shared" si="10"/>
        <v>0.8112563199999999</v>
      </c>
      <c r="F35" s="12">
        <f t="shared" si="11"/>
        <v>0.6954517661328126</v>
      </c>
      <c r="G35" s="12">
        <f t="shared" si="12"/>
        <v>0.545617945</v>
      </c>
      <c r="H35" s="12">
        <f t="shared" si="13"/>
        <v>0.545617945</v>
      </c>
      <c r="I35" s="12">
        <f t="shared" si="14"/>
        <v>0.33657956871093775</v>
      </c>
      <c r="K35" s="11">
        <f t="shared" si="6"/>
        <v>0.6878861237332591</v>
      </c>
    </row>
    <row r="36" spans="1:11" ht="12.75">
      <c r="A36" s="10">
        <f t="shared" si="7"/>
        <v>108</v>
      </c>
      <c r="B36" s="10"/>
      <c r="C36" s="12">
        <f t="shared" si="8"/>
        <v>0.9970703125</v>
      </c>
      <c r="D36" s="12">
        <f t="shared" si="9"/>
        <v>0.9149040222167969</v>
      </c>
      <c r="E36" s="12">
        <f t="shared" si="10"/>
        <v>0.849005056</v>
      </c>
      <c r="F36" s="12">
        <f t="shared" si="11"/>
        <v>0.7411340012128906</v>
      </c>
      <c r="G36" s="12">
        <f t="shared" si="12"/>
        <v>0.5910561505</v>
      </c>
      <c r="H36" s="12">
        <f t="shared" si="13"/>
        <v>0.5910561505</v>
      </c>
      <c r="I36" s="12">
        <f t="shared" si="14"/>
        <v>0.3697505902753909</v>
      </c>
      <c r="K36" s="11">
        <f t="shared" si="6"/>
        <v>0.7219966118864397</v>
      </c>
    </row>
    <row r="37" spans="1:11" ht="12.75">
      <c r="A37" s="10">
        <f t="shared" si="7"/>
        <v>120</v>
      </c>
      <c r="B37" s="10"/>
      <c r="C37" s="12">
        <f t="shared" si="8"/>
        <v>0.99853515625</v>
      </c>
      <c r="D37" s="12">
        <f t="shared" si="9"/>
        <v>0.9361780166625977</v>
      </c>
      <c r="E37" s="12">
        <f t="shared" si="10"/>
        <v>0.8792040448</v>
      </c>
      <c r="F37" s="12">
        <f t="shared" si="11"/>
        <v>0.779963901030957</v>
      </c>
      <c r="G37" s="12">
        <f t="shared" si="12"/>
        <v>0.63195053545</v>
      </c>
      <c r="H37" s="12">
        <f t="shared" si="13"/>
        <v>0.63195053545</v>
      </c>
      <c r="I37" s="12">
        <f t="shared" si="14"/>
        <v>0.40126306076162144</v>
      </c>
      <c r="K37" s="11">
        <f t="shared" si="6"/>
        <v>0.751292178629311</v>
      </c>
    </row>
    <row r="38" spans="1:11" ht="12.75">
      <c r="A38" s="10">
        <f t="shared" si="7"/>
        <v>132</v>
      </c>
      <c r="B38" s="10"/>
      <c r="C38" s="12">
        <f t="shared" si="8"/>
        <v>0.999267578125</v>
      </c>
      <c r="D38" s="12">
        <f t="shared" si="9"/>
        <v>0.9521335124969483</v>
      </c>
      <c r="E38" s="12">
        <f t="shared" si="10"/>
        <v>0.90336323584</v>
      </c>
      <c r="F38" s="12">
        <f t="shared" si="11"/>
        <v>0.8129693158763135</v>
      </c>
      <c r="G38" s="12">
        <f t="shared" si="12"/>
        <v>0.668755481905</v>
      </c>
      <c r="H38" s="12">
        <f t="shared" si="13"/>
        <v>0.668755481905</v>
      </c>
      <c r="I38" s="12">
        <f t="shared" si="14"/>
        <v>0.43119990772354044</v>
      </c>
      <c r="K38" s="11">
        <f t="shared" si="6"/>
        <v>0.7766349305531147</v>
      </c>
    </row>
    <row r="39" spans="1:11" ht="12.75">
      <c r="A39" s="10">
        <f t="shared" si="7"/>
        <v>144</v>
      </c>
      <c r="B39" s="10"/>
      <c r="C39" s="12">
        <f t="shared" si="8"/>
        <v>0.9996337890625</v>
      </c>
      <c r="D39" s="12">
        <f t="shared" si="9"/>
        <v>0.9641001343727112</v>
      </c>
      <c r="E39" s="12">
        <f t="shared" si="10"/>
        <v>0.922690588672</v>
      </c>
      <c r="F39" s="12">
        <f t="shared" si="11"/>
        <v>0.8410239184948665</v>
      </c>
      <c r="G39" s="12">
        <f t="shared" si="12"/>
        <v>0.7018799337145</v>
      </c>
      <c r="H39" s="12">
        <f t="shared" si="13"/>
        <v>0.7018799337145</v>
      </c>
      <c r="I39" s="12">
        <f t="shared" si="14"/>
        <v>0.45963991233736345</v>
      </c>
      <c r="K39" s="11">
        <f t="shared" si="6"/>
        <v>0.7986926014812058</v>
      </c>
    </row>
    <row r="40" spans="1:11" ht="12.75">
      <c r="A40" s="10">
        <f t="shared" si="7"/>
        <v>156</v>
      </c>
      <c r="B40" s="10"/>
      <c r="C40" s="12">
        <f t="shared" si="8"/>
        <v>0.99981689453125</v>
      </c>
      <c r="D40" s="12">
        <f t="shared" si="9"/>
        <v>0.9730751007795334</v>
      </c>
      <c r="E40" s="12">
        <f t="shared" si="10"/>
        <v>0.9381524709376</v>
      </c>
      <c r="F40" s="12">
        <f t="shared" si="11"/>
        <v>0.8648703307206365</v>
      </c>
      <c r="G40" s="12">
        <f t="shared" si="12"/>
        <v>0.73169194034305</v>
      </c>
      <c r="H40" s="12">
        <f t="shared" si="13"/>
        <v>0.73169194034305</v>
      </c>
      <c r="I40" s="12">
        <f t="shared" si="14"/>
        <v>0.4866579167204953</v>
      </c>
      <c r="K40" s="11">
        <f t="shared" si="6"/>
        <v>0.8179937991965166</v>
      </c>
    </row>
    <row r="41" spans="1:11" ht="12.75">
      <c r="A41" s="10">
        <f t="shared" si="7"/>
        <v>168</v>
      </c>
      <c r="B41" s="10"/>
      <c r="C41" s="12">
        <f t="shared" si="8"/>
        <v>0.999908447265625</v>
      </c>
      <c r="D41" s="12">
        <f t="shared" si="9"/>
        <v>0.9798063255846501</v>
      </c>
      <c r="E41" s="12">
        <f t="shared" si="10"/>
        <v>0.95052197675008</v>
      </c>
      <c r="F41" s="12">
        <f t="shared" si="11"/>
        <v>0.885139781112541</v>
      </c>
      <c r="G41" s="12">
        <f t="shared" si="12"/>
        <v>0.7585227463087449</v>
      </c>
      <c r="H41" s="12">
        <f t="shared" si="13"/>
        <v>0.7585227463087449</v>
      </c>
      <c r="I41" s="12">
        <f t="shared" si="14"/>
        <v>0.5123250208844705</v>
      </c>
      <c r="K41" s="11">
        <f t="shared" si="6"/>
        <v>0.8349638634592651</v>
      </c>
    </row>
    <row r="42" spans="1:11" ht="12.75">
      <c r="A42" s="10">
        <f t="shared" si="7"/>
        <v>180</v>
      </c>
      <c r="B42" s="10"/>
      <c r="C42" s="12">
        <f t="shared" si="8"/>
        <v>0.9999542236328125</v>
      </c>
      <c r="D42" s="12">
        <f t="shared" si="9"/>
        <v>0.9848547441884876</v>
      </c>
      <c r="E42" s="12">
        <f t="shared" si="10"/>
        <v>0.960417581400064</v>
      </c>
      <c r="F42" s="12">
        <f t="shared" si="11"/>
        <v>0.9023688139456598</v>
      </c>
      <c r="G42" s="12">
        <f t="shared" si="12"/>
        <v>0.7826704716778704</v>
      </c>
      <c r="H42" s="12">
        <f t="shared" si="13"/>
        <v>0.7826704716778704</v>
      </c>
      <c r="I42" s="12">
        <f t="shared" si="14"/>
        <v>0.5367087698402471</v>
      </c>
      <c r="K42" s="11">
        <f t="shared" si="6"/>
        <v>0.8499492966232873</v>
      </c>
    </row>
    <row r="43" spans="1:11" ht="12.75">
      <c r="A43" s="10">
        <f t="shared" si="7"/>
        <v>192</v>
      </c>
      <c r="B43" s="10"/>
      <c r="C43" s="12">
        <f t="shared" si="8"/>
        <v>0.9999771118164062</v>
      </c>
      <c r="D43" s="12">
        <f t="shared" si="9"/>
        <v>0.9886410581413657</v>
      </c>
      <c r="E43" s="12">
        <f t="shared" si="10"/>
        <v>0.9683340651200512</v>
      </c>
      <c r="F43" s="12">
        <f t="shared" si="11"/>
        <v>0.9170134918538109</v>
      </c>
      <c r="G43" s="12">
        <f t="shared" si="12"/>
        <v>0.8044034245100834</v>
      </c>
      <c r="H43" s="12">
        <f t="shared" si="13"/>
        <v>0.8044034245100834</v>
      </c>
      <c r="I43" s="12">
        <f t="shared" si="14"/>
        <v>0.5598733313482347</v>
      </c>
      <c r="K43" s="11">
        <f t="shared" si="6"/>
        <v>0.8632351296142908</v>
      </c>
    </row>
    <row r="44" spans="1:11" ht="12.75">
      <c r="A44" s="10">
        <f t="shared" si="7"/>
        <v>204</v>
      </c>
      <c r="B44" s="10"/>
      <c r="C44" s="12">
        <f t="shared" si="8"/>
        <v>0.9999885559082031</v>
      </c>
      <c r="D44" s="12">
        <f t="shared" si="9"/>
        <v>0.9914807936060243</v>
      </c>
      <c r="E44" s="12">
        <f t="shared" si="10"/>
        <v>0.9746672520960409</v>
      </c>
      <c r="F44" s="12">
        <f t="shared" si="11"/>
        <v>0.9294614680757393</v>
      </c>
      <c r="G44" s="12">
        <f t="shared" si="12"/>
        <v>0.8239630820590751</v>
      </c>
      <c r="H44" s="12">
        <f t="shared" si="13"/>
        <v>0.8239630820590751</v>
      </c>
      <c r="I44" s="12">
        <f t="shared" si="14"/>
        <v>0.581879664780823</v>
      </c>
      <c r="K44" s="11">
        <f t="shared" si="6"/>
        <v>0.8750576997978543</v>
      </c>
    </row>
    <row r="45" spans="1:11" ht="12.75">
      <c r="A45" s="10">
        <f t="shared" si="7"/>
        <v>216</v>
      </c>
      <c r="B45" s="10"/>
      <c r="C45" s="12">
        <f t="shared" si="8"/>
        <v>0.9999942779541016</v>
      </c>
      <c r="D45" s="12">
        <f t="shared" si="9"/>
        <v>0.9936105952045182</v>
      </c>
      <c r="E45" s="12">
        <f t="shared" si="10"/>
        <v>0.9797338016768327</v>
      </c>
      <c r="F45" s="12">
        <f t="shared" si="11"/>
        <v>0.9400422478643784</v>
      </c>
      <c r="G45" s="12">
        <f t="shared" si="12"/>
        <v>0.8415667738531676</v>
      </c>
      <c r="H45" s="12">
        <f t="shared" si="13"/>
        <v>0.8415667738531676</v>
      </c>
      <c r="I45" s="12">
        <f t="shared" si="14"/>
        <v>0.6027856815417818</v>
      </c>
      <c r="K45" s="11">
        <f t="shared" si="6"/>
        <v>0.8856143074211354</v>
      </c>
    </row>
    <row r="46" spans="1:11" ht="12.75">
      <c r="A46" s="10">
        <f t="shared" si="7"/>
        <v>228</v>
      </c>
      <c r="B46" s="10"/>
      <c r="C46" s="12">
        <f t="shared" si="8"/>
        <v>0.9999971389770508</v>
      </c>
      <c r="D46" s="12">
        <f t="shared" si="9"/>
        <v>0.9952079464033887</v>
      </c>
      <c r="E46" s="12">
        <f t="shared" si="10"/>
        <v>0.9837870413414661</v>
      </c>
      <c r="F46" s="12">
        <f t="shared" si="11"/>
        <v>0.9490359106847216</v>
      </c>
      <c r="G46" s="12">
        <f t="shared" si="12"/>
        <v>0.8574100964678508</v>
      </c>
      <c r="H46" s="12">
        <f t="shared" si="13"/>
        <v>0.8574100964678508</v>
      </c>
      <c r="I46" s="12">
        <f t="shared" si="14"/>
        <v>0.6226463974646927</v>
      </c>
      <c r="K46" s="11">
        <f t="shared" si="6"/>
        <v>0.8950706611152888</v>
      </c>
    </row>
    <row r="47" spans="1:11" ht="12.75">
      <c r="A47" s="10">
        <f t="shared" si="7"/>
        <v>240</v>
      </c>
      <c r="B47" s="10"/>
      <c r="C47" s="12">
        <f t="shared" si="8"/>
        <v>0.9999985694885254</v>
      </c>
      <c r="D47" s="12">
        <f t="shared" si="9"/>
        <v>0.9964059598025415</v>
      </c>
      <c r="E47" s="12">
        <f t="shared" si="10"/>
        <v>0.9870296330731729</v>
      </c>
      <c r="F47" s="12">
        <f t="shared" si="11"/>
        <v>0.9566805240820133</v>
      </c>
      <c r="G47" s="12">
        <f t="shared" si="12"/>
        <v>0.8716690868210657</v>
      </c>
      <c r="H47" s="12">
        <f t="shared" si="13"/>
        <v>0.8716690868210657</v>
      </c>
      <c r="I47" s="12">
        <f t="shared" si="14"/>
        <v>0.6415140775914581</v>
      </c>
      <c r="K47" s="11">
        <f t="shared" si="6"/>
        <v>0.9035667053828349</v>
      </c>
    </row>
    <row r="48" spans="1:11" ht="12.75">
      <c r="A48" s="10">
        <f t="shared" si="7"/>
        <v>252</v>
      </c>
      <c r="B48" s="10"/>
      <c r="C48" s="12">
        <f t="shared" si="8"/>
        <v>0.9999992847442627</v>
      </c>
      <c r="D48" s="12">
        <f t="shared" si="9"/>
        <v>0.9973044698519061</v>
      </c>
      <c r="E48" s="12">
        <f t="shared" si="10"/>
        <v>0.9896237064585384</v>
      </c>
      <c r="F48" s="12">
        <f t="shared" si="11"/>
        <v>0.9631784454697113</v>
      </c>
      <c r="G48" s="12">
        <f t="shared" si="12"/>
        <v>0.8845021781389591</v>
      </c>
      <c r="H48" s="12">
        <f t="shared" si="13"/>
        <v>0.8845021781389591</v>
      </c>
      <c r="I48" s="12">
        <f t="shared" si="14"/>
        <v>0.6594383737118852</v>
      </c>
      <c r="K48" s="11">
        <f t="shared" si="6"/>
        <v>0.911221233787746</v>
      </c>
    </row>
    <row r="49" spans="1:11" ht="12.75">
      <c r="A49" s="10">
        <f t="shared" si="7"/>
        <v>264</v>
      </c>
      <c r="B49" s="10"/>
      <c r="C49" s="12">
        <f t="shared" si="8"/>
        <v>0.9999996423721313</v>
      </c>
      <c r="D49" s="12">
        <f t="shared" si="9"/>
        <v>0.9979783523889296</v>
      </c>
      <c r="E49" s="12">
        <f t="shared" si="10"/>
        <v>0.9916989651668306</v>
      </c>
      <c r="F49" s="12">
        <f t="shared" si="11"/>
        <v>0.9687016786492546</v>
      </c>
      <c r="G49" s="12">
        <f t="shared" si="12"/>
        <v>0.8960519603250632</v>
      </c>
      <c r="H49" s="12">
        <f t="shared" si="13"/>
        <v>0.8960519603250632</v>
      </c>
      <c r="I49" s="12">
        <f t="shared" si="14"/>
        <v>0.6764664550262909</v>
      </c>
      <c r="K49" s="11">
        <f t="shared" si="6"/>
        <v>0.9181355734647946</v>
      </c>
    </row>
    <row r="50" spans="1:11" ht="12.75">
      <c r="A50" s="10">
        <f t="shared" si="7"/>
        <v>276</v>
      </c>
      <c r="B50" s="10"/>
      <c r="C50" s="12">
        <f t="shared" si="8"/>
        <v>0.9999998211860657</v>
      </c>
      <c r="D50" s="12">
        <f t="shared" si="9"/>
        <v>0.9984837642916973</v>
      </c>
      <c r="E50" s="12">
        <f t="shared" si="10"/>
        <v>0.9933591721334645</v>
      </c>
      <c r="F50" s="12">
        <f t="shared" si="11"/>
        <v>0.9733964268518664</v>
      </c>
      <c r="G50" s="12">
        <f t="shared" si="12"/>
        <v>0.9064467642925569</v>
      </c>
      <c r="H50" s="12">
        <f t="shared" si="13"/>
        <v>0.9064467642925569</v>
      </c>
      <c r="I50" s="12">
        <f t="shared" si="14"/>
        <v>0.6926431322749764</v>
      </c>
      <c r="K50" s="11">
        <f t="shared" si="6"/>
        <v>0.9243965493318835</v>
      </c>
    </row>
    <row r="51" spans="1:11" ht="12.75">
      <c r="A51" s="10">
        <f t="shared" si="7"/>
        <v>288</v>
      </c>
      <c r="B51" s="10"/>
      <c r="C51" s="12">
        <f t="shared" si="8"/>
        <v>0.9999999105930328</v>
      </c>
      <c r="D51" s="12">
        <f t="shared" si="9"/>
        <v>0.998862823218773</v>
      </c>
      <c r="E51" s="12">
        <f t="shared" si="10"/>
        <v>0.9946873377067715</v>
      </c>
      <c r="F51" s="12">
        <f t="shared" si="11"/>
        <v>0.9773869628240864</v>
      </c>
      <c r="G51" s="12">
        <f t="shared" si="12"/>
        <v>0.9158020878633012</v>
      </c>
      <c r="H51" s="12">
        <f t="shared" si="13"/>
        <v>0.9158020878633012</v>
      </c>
      <c r="I51" s="12">
        <f t="shared" si="14"/>
        <v>0.7080109756612276</v>
      </c>
      <c r="K51" s="11">
        <f t="shared" si="6"/>
        <v>0.9300788836757848</v>
      </c>
    </row>
    <row r="52" spans="1:11" ht="12.75">
      <c r="A52" s="10">
        <f t="shared" si="7"/>
        <v>300</v>
      </c>
      <c r="B52" s="10"/>
      <c r="C52" s="12">
        <f t="shared" si="8"/>
        <v>0.9999999552965164</v>
      </c>
      <c r="D52" s="12">
        <f t="shared" si="9"/>
        <v>0.9991471174140797</v>
      </c>
      <c r="E52" s="12">
        <f t="shared" si="10"/>
        <v>0.9957498701654173</v>
      </c>
      <c r="F52" s="12">
        <f t="shared" si="11"/>
        <v>0.9807789184004735</v>
      </c>
      <c r="G52" s="12">
        <f t="shared" si="12"/>
        <v>0.9242218790769711</v>
      </c>
      <c r="H52" s="12">
        <f t="shared" si="13"/>
        <v>0.9242218790769711</v>
      </c>
      <c r="I52" s="12">
        <f t="shared" si="14"/>
        <v>0.7226104268781662</v>
      </c>
      <c r="K52" s="11">
        <f t="shared" si="6"/>
        <v>0.9352471494726564</v>
      </c>
    </row>
    <row r="53" spans="1:11" ht="12.75">
      <c r="A53" s="10">
        <f t="shared" si="7"/>
        <v>312</v>
      </c>
      <c r="B53" s="10"/>
      <c r="C53" s="12">
        <f t="shared" si="8"/>
        <v>0.9999999776482582</v>
      </c>
      <c r="D53" s="12">
        <f t="shared" si="9"/>
        <v>0.9993603380605598</v>
      </c>
      <c r="E53" s="12">
        <f t="shared" si="10"/>
        <v>0.9965998961323338</v>
      </c>
      <c r="F53" s="12">
        <f t="shared" si="11"/>
        <v>0.9836620806404025</v>
      </c>
      <c r="G53" s="12">
        <f t="shared" si="12"/>
        <v>0.931799691169274</v>
      </c>
      <c r="H53" s="12">
        <f t="shared" si="13"/>
        <v>0.931799691169274</v>
      </c>
      <c r="I53" s="12">
        <f t="shared" si="14"/>
        <v>0.7364799055342579</v>
      </c>
      <c r="K53" s="11">
        <f t="shared" si="6"/>
        <v>0.9399573686220514</v>
      </c>
    </row>
    <row r="54" spans="1:11" ht="12.75">
      <c r="A54" s="10">
        <f t="shared" si="7"/>
        <v>324</v>
      </c>
      <c r="B54" s="10"/>
      <c r="C54" s="12">
        <f t="shared" si="8"/>
        <v>0.9999999888241291</v>
      </c>
      <c r="D54" s="12">
        <f t="shared" si="9"/>
        <v>0.9995202535454198</v>
      </c>
      <c r="E54" s="12">
        <f t="shared" si="10"/>
        <v>0.997279916905867</v>
      </c>
      <c r="F54" s="12">
        <f t="shared" si="11"/>
        <v>0.9861127685443422</v>
      </c>
      <c r="G54" s="12">
        <f t="shared" si="12"/>
        <v>0.9386197220523466</v>
      </c>
      <c r="H54" s="12">
        <f t="shared" si="13"/>
        <v>0.9386197220523466</v>
      </c>
      <c r="I54" s="12">
        <f t="shared" si="14"/>
        <v>0.7496559102575451</v>
      </c>
      <c r="K54" s="11">
        <f t="shared" si="6"/>
        <v>0.9442583260259996</v>
      </c>
    </row>
    <row r="55" spans="1:11" ht="12.75">
      <c r="A55" s="10">
        <f t="shared" si="7"/>
        <v>336</v>
      </c>
      <c r="B55" s="10"/>
      <c r="C55" s="12">
        <f t="shared" si="8"/>
        <v>0.9999999944120646</v>
      </c>
      <c r="D55" s="12">
        <f t="shared" si="9"/>
        <v>0.9996401901590649</v>
      </c>
      <c r="E55" s="12">
        <f t="shared" si="10"/>
        <v>0.9978239335246937</v>
      </c>
      <c r="F55" s="12">
        <f t="shared" si="11"/>
        <v>0.9881958532626909</v>
      </c>
      <c r="G55" s="12">
        <f t="shared" si="12"/>
        <v>0.9447577498471119</v>
      </c>
      <c r="H55" s="12">
        <f t="shared" si="13"/>
        <v>0.9447577498471119</v>
      </c>
      <c r="I55" s="12">
        <f t="shared" si="14"/>
        <v>0.7621731147446679</v>
      </c>
      <c r="K55" s="11">
        <f t="shared" si="6"/>
        <v>0.9481926551139152</v>
      </c>
    </row>
    <row r="56" spans="1:11" ht="12.75">
      <c r="A56" s="10">
        <f t="shared" si="7"/>
        <v>348</v>
      </c>
      <c r="B56" s="10"/>
      <c r="C56" s="12">
        <f t="shared" si="8"/>
        <v>0.9999999972060323</v>
      </c>
      <c r="D56" s="12">
        <f t="shared" si="9"/>
        <v>0.9997301426192987</v>
      </c>
      <c r="E56" s="12">
        <f t="shared" si="10"/>
        <v>0.9982591468197549</v>
      </c>
      <c r="F56" s="12">
        <f t="shared" si="11"/>
        <v>0.9899664752732873</v>
      </c>
      <c r="G56" s="12">
        <f t="shared" si="12"/>
        <v>0.9502819748624007</v>
      </c>
      <c r="H56" s="12">
        <f t="shared" si="13"/>
        <v>0.9502819748624007</v>
      </c>
      <c r="I56" s="12">
        <f t="shared" si="14"/>
        <v>0.7740644590074345</v>
      </c>
      <c r="K56" s="11">
        <f t="shared" si="6"/>
        <v>0.9517977386643727</v>
      </c>
    </row>
    <row r="57" spans="1:11" ht="12.75">
      <c r="A57" s="10">
        <f t="shared" si="7"/>
        <v>360</v>
      </c>
      <c r="B57" s="10"/>
      <c r="C57" s="11">
        <v>1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K57" s="11">
        <f t="shared" si="6"/>
        <v>1</v>
      </c>
    </row>
  </sheetData>
  <printOptions/>
  <pageMargins left="0.5" right="0.5" top="0.75" bottom="0.75" header="0.25" footer="0.25"/>
  <pageSetup fitToHeight="1" fitToWidth="1" horizontalDpi="300" verticalDpi="300" orientation="portrait" scale="91" r:id="rId3"/>
  <headerFooter alignWithMargins="0">
    <oddFooter>&amp;LMunich Reinsurance America&amp;RFor Illustration Purposes Only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H29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8" width="9.7109375" style="0" customWidth="1"/>
  </cols>
  <sheetData>
    <row r="3" ht="12.75">
      <c r="C3" s="8" t="s">
        <v>38</v>
      </c>
    </row>
    <row r="5" spans="2:8" ht="12.75">
      <c r="B5" s="1" t="str">
        <f>'Inflation Correlation Model'!C$8</f>
        <v>LOB 1</v>
      </c>
      <c r="C5" s="1" t="str">
        <f>'Inflation Correlation Model'!D$8</f>
        <v>LOB 2</v>
      </c>
      <c r="D5" s="1" t="str">
        <f>'Inflation Correlation Model'!E$8</f>
        <v>LOB 3</v>
      </c>
      <c r="E5" s="1" t="str">
        <f>'Inflation Correlation Model'!F$8</f>
        <v>LOB 4</v>
      </c>
      <c r="F5" s="1" t="str">
        <f>'Inflation Correlation Model'!G$8</f>
        <v>LOB 5</v>
      </c>
      <c r="G5" s="1" t="str">
        <f>'Inflation Correlation Model'!H$8</f>
        <v>LOB 6</v>
      </c>
      <c r="H5" s="1" t="str">
        <f>'Inflation Correlation Model'!I$8</f>
        <v>LOB 7</v>
      </c>
    </row>
    <row r="6" spans="1:8" ht="12.75">
      <c r="A6" t="str">
        <f>B5</f>
        <v>LOB 1</v>
      </c>
      <c r="B6" s="26">
        <f>COVofPs('Inflation Correlation Model'!$C$28:$C$57,'Inflation Correlation Model'!C$28:C$57,Sigma*('Inflation Correlation Model'!$C$15*'Inflation Correlation Model'!C$15)^0.5,Reversion)/(COVofPs('Inflation Correlation Model'!$C$28:$C$57,'Inflation Correlation Model'!$C$28:$C$57,Sigma*'Inflation Correlation Model'!$C$15,Reversion)*COVofPs('Inflation Correlation Model'!C$28:C$57,'Inflation Correlation Model'!C$28:C$57,Sigma*'Inflation Correlation Model'!C$15,Reversion))^0.5</f>
        <v>1</v>
      </c>
      <c r="C6" s="27">
        <f>COVofPs('Inflation Correlation Model'!$C$28:$C$57,'Inflation Correlation Model'!D$28:D$57,Sigma*('Inflation Correlation Model'!$C$15*'Inflation Correlation Model'!D$15)^0.5,Reversion)/(COVofPs('Inflation Correlation Model'!$C$28:$C$57,'Inflation Correlation Model'!$C$28:$C$57,Sigma*'Inflation Correlation Model'!$C$15,Reversion)*COVofPs('Inflation Correlation Model'!D$28:D$57,'Inflation Correlation Model'!D$28:D$57,Sigma*'Inflation Correlation Model'!D$15,Reversion))^0.5</f>
        <v>0.9316658675743081</v>
      </c>
      <c r="D6" s="27">
        <f>COVofPs('Inflation Correlation Model'!$C$28:$C$57,'Inflation Correlation Model'!E$28:E$57,Sigma*('Inflation Correlation Model'!$C$15*'Inflation Correlation Model'!E$15)^0.5,Reversion)/(COVofPs('Inflation Correlation Model'!$C$28:$C$57,'Inflation Correlation Model'!$C$28:$C$57,Sigma*'Inflation Correlation Model'!$C$15,Reversion)*COVofPs('Inflation Correlation Model'!E$28:E$57,'Inflation Correlation Model'!E$28:E$57,Sigma*'Inflation Correlation Model'!E$15,Reversion))^0.5</f>
        <v>0.8840395686917852</v>
      </c>
      <c r="E6" s="27">
        <f>COVofPs('Inflation Correlation Model'!$C$28:$C$57,'Inflation Correlation Model'!F$28:F$57,Sigma*('Inflation Correlation Model'!$C$15*'Inflation Correlation Model'!F$15)^0.5,Reversion)/(COVofPs('Inflation Correlation Model'!$C$28:$C$57,'Inflation Correlation Model'!$C$28:$C$57,Sigma*'Inflation Correlation Model'!$C$15,Reversion)*COVofPs('Inflation Correlation Model'!F$28:F$57,'Inflation Correlation Model'!F$28:F$57,Sigma*'Inflation Correlation Model'!F$15,Reversion))^0.5</f>
        <v>0.8133847785294529</v>
      </c>
      <c r="F6" s="27">
        <f>COVofPs('Inflation Correlation Model'!$C$28:$C$57,'Inflation Correlation Model'!G$28:G$57,Sigma*('Inflation Correlation Model'!$C$15*'Inflation Correlation Model'!G$15)^0.5,Reversion)/(COVofPs('Inflation Correlation Model'!$C$28:$C$57,'Inflation Correlation Model'!$C$28:$C$57,Sigma*'Inflation Correlation Model'!$C$15,Reversion)*COVofPs('Inflation Correlation Model'!G$28:G$57,'Inflation Correlation Model'!G$28:G$57,Sigma*'Inflation Correlation Model'!G$15,Reversion))^0.5</f>
        <v>0.7111625250925842</v>
      </c>
      <c r="G6" s="27">
        <f>COVofPs('Inflation Correlation Model'!$C$28:$C$57,'Inflation Correlation Model'!H$28:H$57,Sigma*('Inflation Correlation Model'!$C$15*'Inflation Correlation Model'!H$15)^0.5,Reversion)/(COVofPs('Inflation Correlation Model'!$C$28:$C$57,'Inflation Correlation Model'!$C$28:$C$57,Sigma*'Inflation Correlation Model'!$C$15,Reversion)*COVofPs('Inflation Correlation Model'!H$28:H$57,'Inflation Correlation Model'!H$28:H$57,Sigma*'Inflation Correlation Model'!H$15,Reversion))^0.5</f>
        <v>0.7126198451610181</v>
      </c>
      <c r="H6" s="28">
        <f>COVofPs('Inflation Correlation Model'!$C$28:$C$57,'Inflation Correlation Model'!I$28:I$57,Sigma*('Inflation Correlation Model'!$C$15*'Inflation Correlation Model'!I$15)^0.5,Reversion)/(COVofPs('Inflation Correlation Model'!$C$28:$C$57,'Inflation Correlation Model'!$C$28:$C$57,Sigma*'Inflation Correlation Model'!$C$15,Reversion)*COVofPs('Inflation Correlation Model'!I$28:I$57,'Inflation Correlation Model'!I$28:I$57,Sigma*'Inflation Correlation Model'!I$15,Reversion))^0.5</f>
        <v>0.5448214545975643</v>
      </c>
    </row>
    <row r="7" spans="1:8" ht="12.75">
      <c r="A7" t="str">
        <f>C5</f>
        <v>LOB 2</v>
      </c>
      <c r="B7" s="29">
        <f>COVofPs('Inflation Correlation Model'!$D$28:$D$57,'Inflation Correlation Model'!C$28:C$57,Sigma*('Inflation Correlation Model'!$D$15*'Inflation Correlation Model'!C$15)^0.5,Reversion)/(COVofPs('Inflation Correlation Model'!$D$28:$D$57,'Inflation Correlation Model'!$D$28:$D$57,Sigma*'Inflation Correlation Model'!$D$15,Reversion)*COVofPs('Inflation Correlation Model'!C$28:C$57,'Inflation Correlation Model'!C$28:C$57,Sigma*'Inflation Correlation Model'!C$15,Reversion))^0.5</f>
        <v>0.9316658675743081</v>
      </c>
      <c r="C7" s="30">
        <f>COVofPs('Inflation Correlation Model'!$D$28:$D$57,'Inflation Correlation Model'!D$28:D$57,Sigma*('Inflation Correlation Model'!$D$15*'Inflation Correlation Model'!D$15)^0.5,Reversion)/(COVofPs('Inflation Correlation Model'!$D$28:$D$57,'Inflation Correlation Model'!$D$28:$D$57,Sigma*'Inflation Correlation Model'!$D$15,Reversion)*COVofPs('Inflation Correlation Model'!D$28:D$57,'Inflation Correlation Model'!D$28:D$57,Sigma*'Inflation Correlation Model'!D$15,Reversion))^0.5</f>
        <v>1</v>
      </c>
      <c r="D7" s="31">
        <f>COVofPs('Inflation Correlation Model'!$D$28:$D$57,'Inflation Correlation Model'!E$28:E$57,Sigma*('Inflation Correlation Model'!$D$15*'Inflation Correlation Model'!E$15)^0.5,Reversion)/(COVofPs('Inflation Correlation Model'!$D$28:$D$57,'Inflation Correlation Model'!$D$28:$D$57,Sigma*'Inflation Correlation Model'!$D$15,Reversion)*COVofPs('Inflation Correlation Model'!E$28:E$57,'Inflation Correlation Model'!E$28:E$57,Sigma*'Inflation Correlation Model'!E$15,Reversion))^0.5</f>
        <v>0.9922455809856067</v>
      </c>
      <c r="E7" s="31">
        <f>COVofPs('Inflation Correlation Model'!$D$28:$D$57,'Inflation Correlation Model'!F$28:F$57,Sigma*('Inflation Correlation Model'!$D$15*'Inflation Correlation Model'!F$15)^0.5,Reversion)/(COVofPs('Inflation Correlation Model'!$D$28:$D$57,'Inflation Correlation Model'!$D$28:$D$57,Sigma*'Inflation Correlation Model'!$D$15,Reversion)*COVofPs('Inflation Correlation Model'!F$28:F$57,'Inflation Correlation Model'!F$28:F$57,Sigma*'Inflation Correlation Model'!F$15,Reversion))^0.5</f>
        <v>0.9615564234710485</v>
      </c>
      <c r="F7" s="31">
        <f>COVofPs('Inflation Correlation Model'!$D$28:$D$57,'Inflation Correlation Model'!G$28:G$57,Sigma*('Inflation Correlation Model'!$D$15*'Inflation Correlation Model'!G$15)^0.5,Reversion)/(COVofPs('Inflation Correlation Model'!$D$28:$D$57,'Inflation Correlation Model'!$D$28:$D$57,Sigma*'Inflation Correlation Model'!$D$15,Reversion)*COVofPs('Inflation Correlation Model'!G$28:G$57,'Inflation Correlation Model'!G$28:G$57,Sigma*'Inflation Correlation Model'!G$15,Reversion))^0.5</f>
        <v>0.8913996581711361</v>
      </c>
      <c r="G7" s="31">
        <f>COVofPs('Inflation Correlation Model'!$D$28:$D$57,'Inflation Correlation Model'!H$28:H$57,Sigma*('Inflation Correlation Model'!$D$15*'Inflation Correlation Model'!H$15)^0.5,Reversion)/(COVofPs('Inflation Correlation Model'!$D$28:$D$57,'Inflation Correlation Model'!$D$28:$D$57,Sigma*'Inflation Correlation Model'!$D$15,Reversion)*COVofPs('Inflation Correlation Model'!H$28:H$57,'Inflation Correlation Model'!H$28:H$57,Sigma*'Inflation Correlation Model'!H$15,Reversion))^0.5</f>
        <v>0.8925093016922848</v>
      </c>
      <c r="H7" s="32">
        <f>COVofPs('Inflation Correlation Model'!$D$28:$D$57,'Inflation Correlation Model'!I$28:I$57,Sigma*('Inflation Correlation Model'!$D$15*'Inflation Correlation Model'!I$15)^0.5,Reversion)/(COVofPs('Inflation Correlation Model'!$D$28:$D$57,'Inflation Correlation Model'!$D$28:$D$57,Sigma*'Inflation Correlation Model'!$D$15,Reversion)*COVofPs('Inflation Correlation Model'!I$28:I$57,'Inflation Correlation Model'!I$28:I$57,Sigma*'Inflation Correlation Model'!I$15,Reversion))^0.5</f>
        <v>0.735465301646259</v>
      </c>
    </row>
    <row r="8" spans="1:8" ht="12.75">
      <c r="A8" t="str">
        <f>D5</f>
        <v>LOB 3</v>
      </c>
      <c r="B8" s="29">
        <f>COVofPs('Inflation Correlation Model'!$E$28:$E$57,'Inflation Correlation Model'!C$28:C$57,Sigma*('Inflation Correlation Model'!$E$15*'Inflation Correlation Model'!C$15)^0.5,Reversion)/(COVofPs('Inflation Correlation Model'!$E$28:$E$57,'Inflation Correlation Model'!$E$28:$E$57,Sigma*'Inflation Correlation Model'!$E$15,Reversion)*COVofPs('Inflation Correlation Model'!C$28:C$57,'Inflation Correlation Model'!C$28:C$57,Sigma*'Inflation Correlation Model'!C$15,Reversion))^0.5</f>
        <v>0.8840395686917851</v>
      </c>
      <c r="C8" s="31">
        <f>COVofPs('Inflation Correlation Model'!$E$28:$E$57,'Inflation Correlation Model'!D$28:D$57,Sigma*('Inflation Correlation Model'!$E$15*'Inflation Correlation Model'!D$15)^0.5,Reversion)/(COVofPs('Inflation Correlation Model'!$E$28:$E$57,'Inflation Correlation Model'!$E$28:$E$57,Sigma*'Inflation Correlation Model'!$E$15,Reversion)*COVofPs('Inflation Correlation Model'!D$28:D$57,'Inflation Correlation Model'!D$28:D$57,Sigma*'Inflation Correlation Model'!D$15,Reversion))^0.5</f>
        <v>0.9922455809856063</v>
      </c>
      <c r="D8" s="30">
        <f>COVofPs('Inflation Correlation Model'!$E$28:$E$57,'Inflation Correlation Model'!E$28:E$57,Sigma*('Inflation Correlation Model'!$E$15*'Inflation Correlation Model'!E$15)^0.5,Reversion)/(COVofPs('Inflation Correlation Model'!$E$28:$E$57,'Inflation Correlation Model'!$E$28:$E$57,Sigma*'Inflation Correlation Model'!$E$15,Reversion)*COVofPs('Inflation Correlation Model'!E$28:E$57,'Inflation Correlation Model'!E$28:E$57,Sigma*'Inflation Correlation Model'!E$15,Reversion))^0.5</f>
        <v>1</v>
      </c>
      <c r="E8" s="31">
        <f>COVofPs('Inflation Correlation Model'!$E$28:$E$57,'Inflation Correlation Model'!F$28:F$57,Sigma*('Inflation Correlation Model'!$E$15*'Inflation Correlation Model'!F$15)^0.5,Reversion)/(COVofPs('Inflation Correlation Model'!$E$28:$E$57,'Inflation Correlation Model'!$E$28:$E$57,Sigma*'Inflation Correlation Model'!$E$15,Reversion)*COVofPs('Inflation Correlation Model'!F$28:F$57,'Inflation Correlation Model'!F$28:F$57,Sigma*'Inflation Correlation Model'!F$15,Reversion))^0.5</f>
        <v>0.9878392228004372</v>
      </c>
      <c r="F8" s="31">
        <f>COVofPs('Inflation Correlation Model'!$E$28:$E$57,'Inflation Correlation Model'!G$28:G$57,Sigma*('Inflation Correlation Model'!$E$15*'Inflation Correlation Model'!G$15)^0.5,Reversion)/(COVofPs('Inflation Correlation Model'!$E$28:$E$57,'Inflation Correlation Model'!$E$28:$E$57,Sigma*'Inflation Correlation Model'!$E$15,Reversion)*COVofPs('Inflation Correlation Model'!G$28:G$57,'Inflation Correlation Model'!G$28:G$57,Sigma*'Inflation Correlation Model'!G$15,Reversion))^0.5</f>
        <v>0.9375556231991329</v>
      </c>
      <c r="G8" s="31">
        <f>COVofPs('Inflation Correlation Model'!$E$28:$E$57,'Inflation Correlation Model'!H$28:H$57,Sigma*('Inflation Correlation Model'!$E$15*'Inflation Correlation Model'!H$15)^0.5,Reversion)/(COVofPs('Inflation Correlation Model'!$E$28:$E$57,'Inflation Correlation Model'!$E$28:$E$57,Sigma*'Inflation Correlation Model'!$E$15,Reversion)*COVofPs('Inflation Correlation Model'!H$28:H$57,'Inflation Correlation Model'!H$28:H$57,Sigma*'Inflation Correlation Model'!H$15,Reversion))^0.5</f>
        <v>0.9383784112704439</v>
      </c>
      <c r="H8" s="32">
        <f>COVofPs('Inflation Correlation Model'!$E$28:$E$57,'Inflation Correlation Model'!I$28:I$57,Sigma*('Inflation Correlation Model'!$E$15*'Inflation Correlation Model'!I$15)^0.5,Reversion)/(COVofPs('Inflation Correlation Model'!$E$28:$E$57,'Inflation Correlation Model'!$E$28:$E$57,Sigma*'Inflation Correlation Model'!$E$15,Reversion)*COVofPs('Inflation Correlation Model'!I$28:I$57,'Inflation Correlation Model'!I$28:I$57,Sigma*'Inflation Correlation Model'!I$15,Reversion))^0.5</f>
        <v>0.7988139496364597</v>
      </c>
    </row>
    <row r="9" spans="1:8" ht="12.75">
      <c r="A9" t="str">
        <f>E5</f>
        <v>LOB 4</v>
      </c>
      <c r="B9" s="29">
        <f>COVofPs('Inflation Correlation Model'!$F$28:$F$57,'Inflation Correlation Model'!C$28:C$57,Sigma*('Inflation Correlation Model'!$F$15*'Inflation Correlation Model'!C$15)^0.5,Reversion)/(COVofPs('Inflation Correlation Model'!$F$28:$F$57,'Inflation Correlation Model'!$F$28:$F$57,Sigma*'Inflation Correlation Model'!$F$15,Reversion)*COVofPs('Inflation Correlation Model'!C$28:C$57,'Inflation Correlation Model'!C$28:C$57,Sigma*'Inflation Correlation Model'!C$15,Reversion))^0.5</f>
        <v>0.8133847785294528</v>
      </c>
      <c r="C9" s="31">
        <f>COVofPs('Inflation Correlation Model'!$F$28:$F$57,'Inflation Correlation Model'!D$28:D$57,Sigma*('Inflation Correlation Model'!$F$15*'Inflation Correlation Model'!D$15)^0.5,Reversion)/(COVofPs('Inflation Correlation Model'!$F$28:$F$57,'Inflation Correlation Model'!$F$28:$F$57,Sigma*'Inflation Correlation Model'!$F$15,Reversion)*COVofPs('Inflation Correlation Model'!D$28:D$57,'Inflation Correlation Model'!D$28:D$57,Sigma*'Inflation Correlation Model'!D$15,Reversion))^0.5</f>
        <v>0.9615564234710485</v>
      </c>
      <c r="D9" s="31">
        <f>COVofPs('Inflation Correlation Model'!$F$28:$F$57,'Inflation Correlation Model'!E$28:E$57,Sigma*('Inflation Correlation Model'!$F$15*'Inflation Correlation Model'!E$15)^0.5,Reversion)/(COVofPs('Inflation Correlation Model'!$F$28:$F$57,'Inflation Correlation Model'!$F$28:$F$57,Sigma*'Inflation Correlation Model'!$F$15,Reversion)*COVofPs('Inflation Correlation Model'!E$28:E$57,'Inflation Correlation Model'!E$28:E$57,Sigma*'Inflation Correlation Model'!E$15,Reversion))^0.5</f>
        <v>0.9878392228004372</v>
      </c>
      <c r="E9" s="30">
        <f>COVofPs('Inflation Correlation Model'!$F$28:$F$57,'Inflation Correlation Model'!F$28:F$57,Sigma*('Inflation Correlation Model'!$F$15*'Inflation Correlation Model'!F$15)^0.5,Reversion)/(COVofPs('Inflation Correlation Model'!$F$28:$F$57,'Inflation Correlation Model'!$F$28:$F$57,Sigma*'Inflation Correlation Model'!$F$15,Reversion)*COVofPs('Inflation Correlation Model'!F$28:F$57,'Inflation Correlation Model'!F$28:F$57,Sigma*'Inflation Correlation Model'!F$15,Reversion))^0.5</f>
        <v>1</v>
      </c>
      <c r="F9" s="31">
        <f>COVofPs('Inflation Correlation Model'!$F$28:$F$57,'Inflation Correlation Model'!G$28:G$57,Sigma*('Inflation Correlation Model'!$F$15*'Inflation Correlation Model'!G$15)^0.5,Reversion)/(COVofPs('Inflation Correlation Model'!$F$28:$F$57,'Inflation Correlation Model'!$F$28:$F$57,Sigma*'Inflation Correlation Model'!$F$15,Reversion)*COVofPs('Inflation Correlation Model'!G$28:G$57,'Inflation Correlation Model'!G$28:G$57,Sigma*'Inflation Correlation Model'!G$15,Reversion))^0.5</f>
        <v>0.9792828571855112</v>
      </c>
      <c r="G9" s="31">
        <f>COVofPs('Inflation Correlation Model'!$F$28:$F$57,'Inflation Correlation Model'!H$28:H$57,Sigma*('Inflation Correlation Model'!$F$15*'Inflation Correlation Model'!H$15)^0.5,Reversion)/(COVofPs('Inflation Correlation Model'!$F$28:$F$57,'Inflation Correlation Model'!$F$28:$F$57,Sigma*'Inflation Correlation Model'!$F$15,Reversion)*COVofPs('Inflation Correlation Model'!H$28:H$57,'Inflation Correlation Model'!H$28:H$57,Sigma*'Inflation Correlation Model'!H$15,Reversion))^0.5</f>
        <v>0.9796373618776095</v>
      </c>
      <c r="H9" s="32">
        <f>COVofPs('Inflation Correlation Model'!$F$28:$F$57,'Inflation Correlation Model'!I$28:I$57,Sigma*('Inflation Correlation Model'!$F$15*'Inflation Correlation Model'!I$15)^0.5,Reversion)/(COVofPs('Inflation Correlation Model'!$F$28:$F$57,'Inflation Correlation Model'!$F$28:$F$57,Sigma*'Inflation Correlation Model'!$F$15,Reversion)*COVofPs('Inflation Correlation Model'!I$28:I$57,'Inflation Correlation Model'!I$28:I$57,Sigma*'Inflation Correlation Model'!I$15,Reversion))^0.5</f>
        <v>0.8721983112130566</v>
      </c>
    </row>
    <row r="10" spans="1:8" ht="12.75">
      <c r="A10" t="str">
        <f>F5</f>
        <v>LOB 5</v>
      </c>
      <c r="B10" s="29">
        <f>COVofPs('Inflation Correlation Model'!$G$28:$G$57,'Inflation Correlation Model'!C$28:C$57,Sigma*('Inflation Correlation Model'!$G$15*'Inflation Correlation Model'!C$15)^0.5,Reversion)/(COVofPs('Inflation Correlation Model'!$G$28:$G$57,'Inflation Correlation Model'!$G$28:$G$57,Sigma*'Inflation Correlation Model'!$G$15,Reversion)*COVofPs('Inflation Correlation Model'!C$28:C$57,'Inflation Correlation Model'!C$28:C$57,Sigma*'Inflation Correlation Model'!C$15,Reversion))^0.5</f>
        <v>0.711162525092584</v>
      </c>
      <c r="C10" s="31">
        <f>COVofPs('Inflation Correlation Model'!$G$28:$G$57,'Inflation Correlation Model'!D$28:D$57,Sigma*('Inflation Correlation Model'!$G$15*'Inflation Correlation Model'!D$15)^0.5,Reversion)/(COVofPs('Inflation Correlation Model'!$G$28:$G$57,'Inflation Correlation Model'!$G$28:$G$57,Sigma*'Inflation Correlation Model'!$G$15,Reversion)*COVofPs('Inflation Correlation Model'!D$28:D$57,'Inflation Correlation Model'!D$28:D$57,Sigma*'Inflation Correlation Model'!D$15,Reversion))^0.5</f>
        <v>0.891399658171136</v>
      </c>
      <c r="D10" s="31">
        <f>COVofPs('Inflation Correlation Model'!$G$28:$G$57,'Inflation Correlation Model'!E$28:E$57,Sigma*('Inflation Correlation Model'!$G$15*'Inflation Correlation Model'!E$15)^0.5,Reversion)/(COVofPs('Inflation Correlation Model'!$G$28:$G$57,'Inflation Correlation Model'!$G$28:$G$57,Sigma*'Inflation Correlation Model'!$G$15,Reversion)*COVofPs('Inflation Correlation Model'!E$28:E$57,'Inflation Correlation Model'!E$28:E$57,Sigma*'Inflation Correlation Model'!E$15,Reversion))^0.5</f>
        <v>0.9375556231991329</v>
      </c>
      <c r="E10" s="31">
        <f>COVofPs('Inflation Correlation Model'!$G$28:$G$57,'Inflation Correlation Model'!F$28:F$57,Sigma*('Inflation Correlation Model'!$G$15*'Inflation Correlation Model'!F$15)^0.5,Reversion)/(COVofPs('Inflation Correlation Model'!$G$28:$G$57,'Inflation Correlation Model'!$G$28:$G$57,Sigma*'Inflation Correlation Model'!$G$15,Reversion)*COVofPs('Inflation Correlation Model'!F$28:F$57,'Inflation Correlation Model'!F$28:F$57,Sigma*'Inflation Correlation Model'!F$15,Reversion))^0.5</f>
        <v>0.9792828571855113</v>
      </c>
      <c r="F10" s="30">
        <f>COVofPs('Inflation Correlation Model'!$G$28:$G$57,'Inflation Correlation Model'!G$28:G$57,Sigma*('Inflation Correlation Model'!$G$15*'Inflation Correlation Model'!G$15)^0.5,Reversion)/(COVofPs('Inflation Correlation Model'!$G$28:$G$57,'Inflation Correlation Model'!$G$28:$G$57,Sigma*'Inflation Correlation Model'!$G$15,Reversion)*COVofPs('Inflation Correlation Model'!G$28:G$57,'Inflation Correlation Model'!G$28:G$57,Sigma*'Inflation Correlation Model'!G$15,Reversion))^0.5</f>
        <v>1</v>
      </c>
      <c r="G10" s="31">
        <f>COVofPs('Inflation Correlation Model'!$G$28:$G$57,'Inflation Correlation Model'!H$28:H$57,Sigma*('Inflation Correlation Model'!$G$15*'Inflation Correlation Model'!H$15)^0.5,Reversion)/(COVofPs('Inflation Correlation Model'!$G$28:$G$57,'Inflation Correlation Model'!$G$28:$G$57,Sigma*'Inflation Correlation Model'!$G$15,Reversion)*COVofPs('Inflation Correlation Model'!H$28:H$57,'Inflation Correlation Model'!H$28:H$57,Sigma*'Inflation Correlation Model'!H$15,Reversion))^0.5</f>
        <v>0.9996390663199776</v>
      </c>
      <c r="H10" s="32">
        <f>COVofPs('Inflation Correlation Model'!$G$28:$G$57,'Inflation Correlation Model'!I$28:I$57,Sigma*('Inflation Correlation Model'!$G$15*'Inflation Correlation Model'!I$15)^0.5,Reversion)/(COVofPs('Inflation Correlation Model'!$G$28:$G$57,'Inflation Correlation Model'!$G$28:$G$57,Sigma*'Inflation Correlation Model'!$G$15,Reversion)*COVofPs('Inflation Correlation Model'!I$28:I$57,'Inflation Correlation Model'!I$28:I$57,Sigma*'Inflation Correlation Model'!I$15,Reversion))^0.5</f>
        <v>0.9465544875200271</v>
      </c>
    </row>
    <row r="11" spans="1:8" ht="12.75">
      <c r="A11" t="str">
        <f>G5</f>
        <v>LOB 6</v>
      </c>
      <c r="B11" s="29">
        <f>COVofPs('Inflation Correlation Model'!$H$28:$H$57,'Inflation Correlation Model'!C$28:C$57,Sigma*('Inflation Correlation Model'!$H$15*'Inflation Correlation Model'!C$15)^0.5,Reversion)/(COVofPs('Inflation Correlation Model'!$H$28:$H$57,'Inflation Correlation Model'!$H$28:$H$57,Sigma*'Inflation Correlation Model'!$H$15,Reversion)*COVofPs('Inflation Correlation Model'!C$28:C$57,'Inflation Correlation Model'!C$28:C$57,Sigma*'Inflation Correlation Model'!C$15,Reversion))^0.5</f>
        <v>0.7126198451610181</v>
      </c>
      <c r="C11" s="31">
        <f>COVofPs('Inflation Correlation Model'!$H$28:$H$57,'Inflation Correlation Model'!D$28:D$57,Sigma*('Inflation Correlation Model'!$H$15*'Inflation Correlation Model'!D$15)^0.5,Reversion)/(COVofPs('Inflation Correlation Model'!$H$28:$H$57,'Inflation Correlation Model'!$H$28:$H$57,Sigma*'Inflation Correlation Model'!$H$15,Reversion)*COVofPs('Inflation Correlation Model'!D$28:D$57,'Inflation Correlation Model'!D$28:D$57,Sigma*'Inflation Correlation Model'!D$15,Reversion))^0.5</f>
        <v>0.892509301692285</v>
      </c>
      <c r="D11" s="31">
        <f>COVofPs('Inflation Correlation Model'!$H$28:$H$57,'Inflation Correlation Model'!E$28:E$57,Sigma*('Inflation Correlation Model'!$H$15*'Inflation Correlation Model'!E$15)^0.5,Reversion)/(COVofPs('Inflation Correlation Model'!$H$28:$H$57,'Inflation Correlation Model'!$H$28:$H$57,Sigma*'Inflation Correlation Model'!$H$15,Reversion)*COVofPs('Inflation Correlation Model'!E$28:E$57,'Inflation Correlation Model'!E$28:E$57,Sigma*'Inflation Correlation Model'!E$15,Reversion))^0.5</f>
        <v>0.938378411270444</v>
      </c>
      <c r="E11" s="31">
        <f>COVofPs('Inflation Correlation Model'!$H$28:$H$57,'Inflation Correlation Model'!F$28:F$57,Sigma*('Inflation Correlation Model'!$H$15*'Inflation Correlation Model'!F$15)^0.5,Reversion)/(COVofPs('Inflation Correlation Model'!$H$28:$H$57,'Inflation Correlation Model'!$H$28:$H$57,Sigma*'Inflation Correlation Model'!$H$15,Reversion)*COVofPs('Inflation Correlation Model'!F$28:F$57,'Inflation Correlation Model'!F$28:F$57,Sigma*'Inflation Correlation Model'!F$15,Reversion))^0.5</f>
        <v>0.9796373618776097</v>
      </c>
      <c r="F11" s="31">
        <f>COVofPs('Inflation Correlation Model'!$H$28:$H$57,'Inflation Correlation Model'!G$28:G$57,Sigma*('Inflation Correlation Model'!$H$15*'Inflation Correlation Model'!G$15)^0.5,Reversion)/(COVofPs('Inflation Correlation Model'!$H$28:$H$57,'Inflation Correlation Model'!$H$28:$H$57,Sigma*'Inflation Correlation Model'!$H$15,Reversion)*COVofPs('Inflation Correlation Model'!G$28:G$57,'Inflation Correlation Model'!G$28:G$57,Sigma*'Inflation Correlation Model'!G$15,Reversion))^0.5</f>
        <v>0.9996390663199776</v>
      </c>
      <c r="G11" s="30">
        <f>COVofPs('Inflation Correlation Model'!$H$28:$H$57,'Inflation Correlation Model'!H$28:H$57,Sigma*('Inflation Correlation Model'!$H$15*'Inflation Correlation Model'!H$15)^0.5,Reversion)/(COVofPs('Inflation Correlation Model'!$H$28:$H$57,'Inflation Correlation Model'!$H$28:$H$57,Sigma*'Inflation Correlation Model'!$H$15,Reversion)*COVofPs('Inflation Correlation Model'!H$28:H$57,'Inflation Correlation Model'!H$28:H$57,Sigma*'Inflation Correlation Model'!H$15,Reversion))^0.5</f>
        <v>1</v>
      </c>
      <c r="H11" s="32">
        <f>COVofPs('Inflation Correlation Model'!$H$28:$H$57,'Inflation Correlation Model'!I$28:I$57,Sigma*('Inflation Correlation Model'!$H$15*'Inflation Correlation Model'!I$15)^0.5,Reversion)/(COVofPs('Inflation Correlation Model'!$H$28:$H$57,'Inflation Correlation Model'!$H$28:$H$57,Sigma*'Inflation Correlation Model'!$H$15,Reversion)*COVofPs('Inflation Correlation Model'!I$28:I$57,'Inflation Correlation Model'!I$28:I$57,Sigma*'Inflation Correlation Model'!I$15,Reversion))^0.5</f>
        <v>0.9415172480181114</v>
      </c>
    </row>
    <row r="12" spans="1:8" ht="12.75">
      <c r="A12" t="str">
        <f>H5</f>
        <v>LOB 7</v>
      </c>
      <c r="B12" s="33">
        <f>COVofPs('Inflation Correlation Model'!$I$28:$I$57,'Inflation Correlation Model'!C$28:C$57,Sigma*('Inflation Correlation Model'!$I$15*'Inflation Correlation Model'!C$15)^0.5,Reversion)/(COVofPs('Inflation Correlation Model'!$I$28:$I$57,'Inflation Correlation Model'!$I$28:$I$57,Sigma*'Inflation Correlation Model'!$I$15,Reversion)*COVofPs('Inflation Correlation Model'!C$28:C$57,'Inflation Correlation Model'!C$28:C$57,Sigma*'Inflation Correlation Model'!C$15,Reversion))^0.5</f>
        <v>0.5448214545975644</v>
      </c>
      <c r="C12" s="34">
        <f>COVofPs('Inflation Correlation Model'!$I$28:$I$57,'Inflation Correlation Model'!D$28:D$57,Sigma*('Inflation Correlation Model'!$I$15*'Inflation Correlation Model'!D$15)^0.5,Reversion)/(COVofPs('Inflation Correlation Model'!$I$28:$I$57,'Inflation Correlation Model'!$I$28:$I$57,Sigma*'Inflation Correlation Model'!$I$15,Reversion)*COVofPs('Inflation Correlation Model'!D$28:D$57,'Inflation Correlation Model'!D$28:D$57,Sigma*'Inflation Correlation Model'!D$15,Reversion))^0.5</f>
        <v>0.735465301646259</v>
      </c>
      <c r="D12" s="34">
        <f>COVofPs('Inflation Correlation Model'!$I$28:$I$57,'Inflation Correlation Model'!E$28:E$57,Sigma*('Inflation Correlation Model'!$I$15*'Inflation Correlation Model'!E$15)^0.5,Reversion)/(COVofPs('Inflation Correlation Model'!$I$28:$I$57,'Inflation Correlation Model'!$I$28:$I$57,Sigma*'Inflation Correlation Model'!$I$15,Reversion)*COVofPs('Inflation Correlation Model'!E$28:E$57,'Inflation Correlation Model'!E$28:E$57,Sigma*'Inflation Correlation Model'!E$15,Reversion))^0.5</f>
        <v>0.7988139496364598</v>
      </c>
      <c r="E12" s="34">
        <f>COVofPs('Inflation Correlation Model'!$I$28:$I$57,'Inflation Correlation Model'!F$28:F$57,Sigma*('Inflation Correlation Model'!$I$15*'Inflation Correlation Model'!F$15)^0.5,Reversion)/(COVofPs('Inflation Correlation Model'!$I$28:$I$57,'Inflation Correlation Model'!$I$28:$I$57,Sigma*'Inflation Correlation Model'!$I$15,Reversion)*COVofPs('Inflation Correlation Model'!F$28:F$57,'Inflation Correlation Model'!F$28:F$57,Sigma*'Inflation Correlation Model'!F$15,Reversion))^0.5</f>
        <v>0.8721983112130566</v>
      </c>
      <c r="F12" s="34">
        <f>COVofPs('Inflation Correlation Model'!$I$28:$I$57,'Inflation Correlation Model'!G$28:G$57,Sigma*('Inflation Correlation Model'!$I$15*'Inflation Correlation Model'!G$15)^0.5,Reversion)/(COVofPs('Inflation Correlation Model'!$I$28:$I$57,'Inflation Correlation Model'!$I$28:$I$57,Sigma*'Inflation Correlation Model'!$I$15,Reversion)*COVofPs('Inflation Correlation Model'!G$28:G$57,'Inflation Correlation Model'!G$28:G$57,Sigma*'Inflation Correlation Model'!G$15,Reversion))^0.5</f>
        <v>0.9465544875200271</v>
      </c>
      <c r="G12" s="34">
        <f>COVofPs('Inflation Correlation Model'!$I$28:$I$57,'Inflation Correlation Model'!H$28:H$57,Sigma*('Inflation Correlation Model'!$I$15*'Inflation Correlation Model'!H$15)^0.5,Reversion)/(COVofPs('Inflation Correlation Model'!$I$28:$I$57,'Inflation Correlation Model'!$I$28:$I$57,Sigma*'Inflation Correlation Model'!$I$15,Reversion)*COVofPs('Inflation Correlation Model'!H$28:H$57,'Inflation Correlation Model'!H$28:H$57,Sigma*'Inflation Correlation Model'!H$15,Reversion))^0.5</f>
        <v>0.9415172480181114</v>
      </c>
      <c r="H12" s="35">
        <f>COVofPs('Inflation Correlation Model'!$I$28:$I$57,'Inflation Correlation Model'!I$28:I$57,Sigma*('Inflation Correlation Model'!$I$15*'Inflation Correlation Model'!I$15)^0.5,Reversion)/(COVofPs('Inflation Correlation Model'!$I$28:$I$57,'Inflation Correlation Model'!$I$28:$I$57,Sigma*'Inflation Correlation Model'!$I$15,Reversion)*COVofPs('Inflation Correlation Model'!I$28:I$57,'Inflation Correlation Model'!I$28:I$57,Sigma*'Inflation Correlation Model'!I$15,Reversion))^0.5</f>
        <v>1</v>
      </c>
    </row>
    <row r="15" spans="1:8" ht="12.75">
      <c r="A15" t="s">
        <v>40</v>
      </c>
      <c r="B15" s="6">
        <f>'Inflation Correlation Model'!C17</f>
        <v>0.02437127604830255</v>
      </c>
      <c r="C15" s="6">
        <f>'Inflation Correlation Model'!D17</f>
        <v>0.042717319295297616</v>
      </c>
      <c r="D15" s="6">
        <f>'Inflation Correlation Model'!E17</f>
        <v>0.052851221196811425</v>
      </c>
      <c r="E15" s="6">
        <f>'Inflation Correlation Model'!F17</f>
        <v>0.06859283545253961</v>
      </c>
      <c r="F15" s="6">
        <f>'Inflation Correlation Model'!G17</f>
        <v>0.09149713866321127</v>
      </c>
      <c r="G15" s="6">
        <f>'Inflation Correlation Model'!H17</f>
        <v>0.06845132868535907</v>
      </c>
      <c r="H15" s="6">
        <f>'Inflation Correlation Model'!I17</f>
        <v>0.28725888910706926</v>
      </c>
    </row>
    <row r="16" spans="1:8" ht="12.75">
      <c r="A16" t="s">
        <v>41</v>
      </c>
      <c r="B16" s="6">
        <f>'Inflation Correlation Model'!C11</f>
        <v>0.2</v>
      </c>
      <c r="C16" s="6">
        <f>'Inflation Correlation Model'!D11</f>
        <v>0.2</v>
      </c>
      <c r="D16" s="6">
        <f>'Inflation Correlation Model'!E11</f>
        <v>0.2</v>
      </c>
      <c r="E16" s="6">
        <f>'Inflation Correlation Model'!F11</f>
        <v>0.2</v>
      </c>
      <c r="F16" s="6">
        <f>'Inflation Correlation Model'!G11</f>
        <v>0.2</v>
      </c>
      <c r="G16" s="6">
        <f>'Inflation Correlation Model'!H11</f>
        <v>0.2</v>
      </c>
      <c r="H16" s="6">
        <f>'Inflation Correlation Model'!I11</f>
        <v>0.2</v>
      </c>
    </row>
    <row r="17" spans="1:8" ht="12.75">
      <c r="A17" t="s">
        <v>42</v>
      </c>
      <c r="B17" s="6">
        <f>'Inflation Correlation Model'!C19</f>
        <v>0.20153837713961945</v>
      </c>
      <c r="C17" s="6">
        <f>'Inflation Correlation Model'!D19</f>
        <v>0.2046894236214648</v>
      </c>
      <c r="D17" s="6">
        <f>'Inflation Correlation Model'!E19</f>
        <v>0.20713517722799782</v>
      </c>
      <c r="E17" s="6">
        <f>'Inflation Correlation Model'!F19</f>
        <v>0.2118800985426332</v>
      </c>
      <c r="F17" s="6">
        <f>'Inflation Correlation Model'!G19</f>
        <v>0.22069570779445874</v>
      </c>
      <c r="G17" s="6">
        <f>'Inflation Correlation Model'!H19</f>
        <v>0.21183249933554274</v>
      </c>
      <c r="H17" s="6">
        <f>'Inflation Correlation Model'!I19</f>
        <v>0.35470886110424227</v>
      </c>
    </row>
    <row r="20" ht="12.75">
      <c r="C20" s="8" t="s">
        <v>39</v>
      </c>
    </row>
    <row r="22" spans="2:8" ht="12.75">
      <c r="B22" s="1" t="str">
        <f>'Inflation Correlation Model'!C$8</f>
        <v>LOB 1</v>
      </c>
      <c r="C22" s="1" t="str">
        <f>'Inflation Correlation Model'!D$8</f>
        <v>LOB 2</v>
      </c>
      <c r="D22" s="1" t="str">
        <f>'Inflation Correlation Model'!E$8</f>
        <v>LOB 3</v>
      </c>
      <c r="E22" s="1" t="str">
        <f>'Inflation Correlation Model'!F$8</f>
        <v>LOB 4</v>
      </c>
      <c r="F22" s="1" t="str">
        <f>'Inflation Correlation Model'!G$8</f>
        <v>LOB 5</v>
      </c>
      <c r="G22" s="1" t="str">
        <f>'Inflation Correlation Model'!H$8</f>
        <v>LOB 6</v>
      </c>
      <c r="H22" s="1" t="str">
        <f>'Inflation Correlation Model'!I$8</f>
        <v>LOB 7</v>
      </c>
    </row>
    <row r="23" spans="1:8" ht="12.75">
      <c r="A23" t="str">
        <f>B22</f>
        <v>LOB 1</v>
      </c>
      <c r="B23" s="26">
        <f>COVofPs('Inflation Correlation Model'!$C$28:$C$57,'Inflation Correlation Model'!C$28:C$57,Sigma*('Inflation Correlation Model'!$C$15*'Inflation Correlation Model'!C$15)^0.5,Reversion)/(COVofPs('Inflation Correlation Model'!$C$28:$C$57,'Inflation Correlation Model'!$C$28:$C$57,Sigma*'Inflation Correlation Model'!$C$15,Reversion)*COVofPs('Inflation Correlation Model'!C$28:C$57,'Inflation Correlation Model'!C$28:C$57,Sigma*'Inflation Correlation Model'!C$15,Reversion))^0.5</f>
        <v>1</v>
      </c>
      <c r="C23" s="27">
        <f>C6*$B$15*C$15/($B$17*C$17)</f>
        <v>0.023511984382446983</v>
      </c>
      <c r="D23" s="27">
        <f>D6*$B15*D15/($B17*D17)</f>
        <v>0.027276797665591997</v>
      </c>
      <c r="E23" s="27">
        <f>E6*$B15*E15/($B17*E17)</f>
        <v>0.0318423522403318</v>
      </c>
      <c r="F23" s="27">
        <f>F6*$B15*F15/($B17*F17)</f>
        <v>0.035653568246549104</v>
      </c>
      <c r="G23" s="27">
        <f>G6*$B15*G15/($B17*G17)</f>
        <v>0.02784631402407807</v>
      </c>
      <c r="H23" s="28">
        <f>H6*$B15*H15/($B17*H17)</f>
        <v>0.05335512624979449</v>
      </c>
    </row>
    <row r="24" spans="1:8" ht="12.75">
      <c r="A24" t="str">
        <f>C22</f>
        <v>LOB 2</v>
      </c>
      <c r="B24" s="29">
        <f>B7*$C$15*B$15/($C$17*B$17)</f>
        <v>0.023511984382446983</v>
      </c>
      <c r="C24" s="30">
        <f>COVofPs('Inflation Correlation Model'!$D$28:$D$57,'Inflation Correlation Model'!D$28:D$57,Sigma*('Inflation Correlation Model'!$D$15*'Inflation Correlation Model'!D$15)^0.5,Reversion)/(COVofPs('Inflation Correlation Model'!$D$28:$D$57,'Inflation Correlation Model'!$D$28:$D$57,Sigma*'Inflation Correlation Model'!$D$15,Reversion)*COVofPs('Inflation Correlation Model'!D$28:D$57,'Inflation Correlation Model'!D$28:D$57,Sigma*'Inflation Correlation Model'!D$15,Reversion))^0.5</f>
        <v>1</v>
      </c>
      <c r="D24" s="31">
        <f>D7*$C$15*D$15/($C$17*D$17)</f>
        <v>0.05283587788086515</v>
      </c>
      <c r="E24" s="31">
        <f>E7*$C$15*E$15/($C$17*E$17)</f>
        <v>0.06496387931473964</v>
      </c>
      <c r="F24" s="31">
        <f>F7*$C$15*F$15/($C$17*F$17)</f>
        <v>0.07712491120681689</v>
      </c>
      <c r="G24" s="31">
        <f>G7*$C$15*G$15/($C$17*G$17)</f>
        <v>0.060188099606149736</v>
      </c>
      <c r="H24" s="32">
        <f>H7*$C$15*H$15/($C$17*H$17)</f>
        <v>0.12430031083625849</v>
      </c>
    </row>
    <row r="25" spans="1:8" ht="12.75">
      <c r="A25" t="str">
        <f>D22</f>
        <v>LOB 3</v>
      </c>
      <c r="B25" s="29">
        <f>B8*$D$15*B$15/($D$17*B$17)</f>
        <v>0.027276797665591986</v>
      </c>
      <c r="C25" s="31">
        <f aca="true" t="shared" si="0" ref="C25:H25">C8*$D$15*C$15/($D$17*C$17)</f>
        <v>0.05283587788086513</v>
      </c>
      <c r="D25" s="30">
        <f>COVofPs('Inflation Correlation Model'!$E$28:$E$57,'Inflation Correlation Model'!E$28:E$57,Sigma*('Inflation Correlation Model'!$E$15*'Inflation Correlation Model'!E$15)^0.5,Reversion)/(COVofPs('Inflation Correlation Model'!$E$28:$E$57,'Inflation Correlation Model'!$E$28:$E$57,Sigma*'Inflation Correlation Model'!$E$15,Reversion)*COVofPs('Inflation Correlation Model'!E$28:E$57,'Inflation Correlation Model'!E$28:E$57,Sigma*'Inflation Correlation Model'!E$15,Reversion))^0.5</f>
        <v>1</v>
      </c>
      <c r="E25" s="31">
        <f t="shared" si="0"/>
        <v>0.0815973439059632</v>
      </c>
      <c r="F25" s="31">
        <f t="shared" si="0"/>
        <v>0.09917719825750097</v>
      </c>
      <c r="G25" s="31">
        <f t="shared" si="0"/>
        <v>0.07736926413508412</v>
      </c>
      <c r="H25" s="32">
        <f t="shared" si="0"/>
        <v>0.16506243423961584</v>
      </c>
    </row>
    <row r="26" spans="1:8" ht="12.75">
      <c r="A26" t="str">
        <f>E22</f>
        <v>LOB 4</v>
      </c>
      <c r="B26" s="29">
        <f>B9*$E$15*B$15/($E$17*B$17)</f>
        <v>0.0318423522403318</v>
      </c>
      <c r="C26" s="31">
        <f>C9*$E$15*C$15/($E$17*C$17)</f>
        <v>0.06496387931473965</v>
      </c>
      <c r="D26" s="31">
        <f>D9*$E$15*D$15/($E$17*D$17)</f>
        <v>0.08159734390596317</v>
      </c>
      <c r="E26" s="30">
        <f>COVofPs('Inflation Correlation Model'!$F$28:$F$57,'Inflation Correlation Model'!F$28:F$57,Sigma*('Inflation Correlation Model'!$F$15*'Inflation Correlation Model'!F$15)^0.5,Reversion)/(COVofPs('Inflation Correlation Model'!$F$28:$F$57,'Inflation Correlation Model'!$F$28:$F$57,Sigma*'Inflation Correlation Model'!$F$15,Reversion)*COVofPs('Inflation Correlation Model'!F$28:F$57,'Inflation Correlation Model'!F$28:F$57,Sigma*'Inflation Correlation Model'!F$15,Reversion))^0.5</f>
        <v>1</v>
      </c>
      <c r="F26" s="31">
        <f>F9*$E$15*F$15/($E$17*F$17)</f>
        <v>0.1314347996981268</v>
      </c>
      <c r="G26" s="31">
        <f>G9*$E$15*G$15/($E$17*G$17)</f>
        <v>0.10248096868818618</v>
      </c>
      <c r="H26" s="32">
        <f>H9*$E$15*H$15/($E$17*H$17)</f>
        <v>0.22866793497313453</v>
      </c>
    </row>
    <row r="27" spans="1:8" ht="12.75">
      <c r="A27" t="str">
        <f>F22</f>
        <v>LOB 5</v>
      </c>
      <c r="B27" s="29">
        <f>B10*$F$15*B$15/($F$17*B$17)</f>
        <v>0.0356535682465491</v>
      </c>
      <c r="C27" s="31">
        <f aca="true" t="shared" si="1" ref="C27:H27">C10*$F$15*C$15/($F$17*C$17)</f>
        <v>0.07712491120681686</v>
      </c>
      <c r="D27" s="31">
        <f t="shared" si="1"/>
        <v>0.09917719825750099</v>
      </c>
      <c r="E27" s="31">
        <f t="shared" si="1"/>
        <v>0.13143479969812683</v>
      </c>
      <c r="F27" s="30">
        <f>COVofPs('Inflation Correlation Model'!$G$28:$G$57,'Inflation Correlation Model'!G$28:G$57,Sigma*('Inflation Correlation Model'!$G$15*'Inflation Correlation Model'!G$15)^0.5,Reversion)/(COVofPs('Inflation Correlation Model'!$G$28:$G$57,'Inflation Correlation Model'!$G$28:$G$57,Sigma*'Inflation Correlation Model'!$G$15,Reversion)*COVofPs('Inflation Correlation Model'!G$28:G$57,'Inflation Correlation Model'!G$28:G$57,Sigma*'Inflation Correlation Model'!G$15,Reversion))^0.5</f>
        <v>1</v>
      </c>
      <c r="G27" s="31">
        <f t="shared" si="1"/>
        <v>0.13392021514354768</v>
      </c>
      <c r="H27" s="32">
        <f t="shared" si="1"/>
        <v>0.3178049691736903</v>
      </c>
    </row>
    <row r="28" spans="1:8" ht="12.75">
      <c r="A28" t="str">
        <f>G22</f>
        <v>LOB 6</v>
      </c>
      <c r="B28" s="29">
        <f>B11*$G$15*B$15/($G$17*B$17)</f>
        <v>0.027846314024078073</v>
      </c>
      <c r="C28" s="31">
        <f aca="true" t="shared" si="2" ref="C28:H28">C11*$G$15*C$15/($G$17*C$17)</f>
        <v>0.06018809960614975</v>
      </c>
      <c r="D28" s="31">
        <f t="shared" si="2"/>
        <v>0.07736926413508413</v>
      </c>
      <c r="E28" s="31">
        <f t="shared" si="2"/>
        <v>0.1024809686881862</v>
      </c>
      <c r="F28" s="31">
        <f t="shared" si="2"/>
        <v>0.13392021514354768</v>
      </c>
      <c r="G28" s="30">
        <f>COVofPs('Inflation Correlation Model'!$H$28:$H$57,'Inflation Correlation Model'!H$28:H$57,Sigma*('Inflation Correlation Model'!$H$15*'Inflation Correlation Model'!H$15)^0.5,Reversion)/(COVofPs('Inflation Correlation Model'!$H$28:$H$57,'Inflation Correlation Model'!$H$28:$H$57,Sigma*'Inflation Correlation Model'!$H$15,Reversion)*COVofPs('Inflation Correlation Model'!H$28:H$57,'Inflation Correlation Model'!H$28:H$57,Sigma*'Inflation Correlation Model'!H$15,Reversion))^0.5</f>
        <v>1</v>
      </c>
      <c r="H28" s="32">
        <f t="shared" si="2"/>
        <v>0.24638769312580489</v>
      </c>
    </row>
    <row r="29" spans="1:8" ht="12.75">
      <c r="A29" t="str">
        <f>H22</f>
        <v>LOB 7</v>
      </c>
      <c r="B29" s="33">
        <f aca="true" t="shared" si="3" ref="B29:G29">B12*$H$15*B$15/($H$17*B$17)</f>
        <v>0.05335512624979451</v>
      </c>
      <c r="C29" s="34">
        <f t="shared" si="3"/>
        <v>0.12430031083625852</v>
      </c>
      <c r="D29" s="34">
        <f t="shared" si="3"/>
        <v>0.16506243423961584</v>
      </c>
      <c r="E29" s="34">
        <f t="shared" si="3"/>
        <v>0.22866793497313453</v>
      </c>
      <c r="F29" s="34">
        <f t="shared" si="3"/>
        <v>0.31780496917369033</v>
      </c>
      <c r="G29" s="34">
        <f t="shared" si="3"/>
        <v>0.24638769312580486</v>
      </c>
      <c r="H29" s="35">
        <f>COVofPs('Inflation Correlation Model'!$I$28:$I$57,'Inflation Correlation Model'!I$28:I$57,Sigma*('Inflation Correlation Model'!$I$15*'Inflation Correlation Model'!I$15)^0.5,Reversion)/(COVofPs('Inflation Correlation Model'!$I$28:$I$57,'Inflation Correlation Model'!$I$28:$I$57,Sigma*'Inflation Correlation Model'!$I$15,Reversion)*COVofPs('Inflation Correlation Model'!I$28:I$57,'Inflation Correlation Model'!I$28:I$57,Sigma*'Inflation Correlation Model'!I$15,Reversion))^0.5</f>
        <v>1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&amp;LMunich Reinsurance America&amp;RFor Illustration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cmarx</cp:lastModifiedBy>
  <cp:lastPrinted>2006-08-14T20:18:52Z</cp:lastPrinted>
  <dcterms:created xsi:type="dcterms:W3CDTF">2006-02-18T20:22:29Z</dcterms:created>
  <dcterms:modified xsi:type="dcterms:W3CDTF">2006-09-14T19:46:12Z</dcterms:modified>
  <cp:category/>
  <cp:version/>
  <cp:contentType/>
  <cp:contentStatus/>
</cp:coreProperties>
</file>