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260" windowHeight="8580" activeTab="0"/>
  </bookViews>
  <sheets>
    <sheet name="Mack Method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<sst xmlns="http://schemas.openxmlformats.org/spreadsheetml/2006/main" count="41" uniqueCount="35">
  <si>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Reserve</t>
  </si>
  <si>
    <t>Diagonal</t>
  </si>
  <si>
    <t>Thomas Mack - "Distribution-Free" Calculation of Standard Error</t>
  </si>
  <si>
    <t>"i"</t>
  </si>
  <si>
    <t>k = 1</t>
  </si>
  <si>
    <t>k = 2</t>
  </si>
  <si>
    <t>k = 3</t>
  </si>
  <si>
    <t>k = 4</t>
  </si>
  <si>
    <t>k = 5</t>
  </si>
  <si>
    <t>k = 6</t>
  </si>
  <si>
    <t>k = 7</t>
  </si>
  <si>
    <t>k = 8</t>
  </si>
  <si>
    <t>k = 9</t>
  </si>
  <si>
    <t>k = 10</t>
  </si>
  <si>
    <t>LDF</t>
  </si>
  <si>
    <t>Ultimate</t>
  </si>
  <si>
    <t>Proc Mult</t>
  </si>
  <si>
    <t>Proc SD</t>
  </si>
  <si>
    <t>CV</t>
  </si>
  <si>
    <t>Param SD</t>
  </si>
  <si>
    <t>Total SD</t>
  </si>
  <si>
    <t>Published</t>
  </si>
  <si>
    <t>Age-to-Age Factors</t>
  </si>
  <si>
    <t>ATA (f)</t>
  </si>
  <si>
    <t>Error Terms</t>
  </si>
  <si>
    <t>Raw S^2</t>
  </si>
  <si>
    <t>Adj S^2</t>
  </si>
  <si>
    <t>Process Variance Multiplier</t>
  </si>
  <si>
    <t>Annual</t>
  </si>
  <si>
    <t>Parameter Variance Multiplier</t>
  </si>
  <si>
    <t>Matrix of Estimation Error Factors</t>
  </si>
  <si>
    <t>Covariance Matrix - Estimation Error Only</t>
  </si>
  <si>
    <t>Matrix of Estimation Error Correlation Coefficients</t>
  </si>
  <si>
    <t>Col Sum</t>
  </si>
  <si>
    <t>Col Sum-D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</si>
</sst>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#,##0.0"/>
    <numFmt numFmtId="168" formatCode="#,##0.00000000"/>
    <numFmt numFmtId="169" formatCode="0.000"/>
    <numFmt numFmtId="170" formatCode="0.000000000000000%"/>
    <numFmt numFmtId="171" formatCode="0.0000"/>
    <numFmt numFmtId="172" formatCode="#,##0.000000000"/>
  </numFmts>
  <fonts count="7">
    <font>
      <sz val="10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4" fillId="0" borderId="0" xfId="0" applyNumberFormat="1" applyFont="1" applyAlignment="1">
      <alignment/>
    </xf>
    <xf numFmtId="0" fontId="0" fillId="0" borderId="1" xfId="0" applyBorder="1" applyAlignment="1">
      <alignment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1" fontId="0" fillId="0" borderId="2" xfId="0" applyNumberFormat="1" applyBorder="1" applyAlignment="1">
      <alignment/>
    </xf>
    <xf numFmtId="1" fontId="5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X98"/>
  <sheetViews>
    <sheetView tabSelected="1" workbookViewId="0" topLeftCell="A1">
      <selection activeCell="A1" sqref="A1"/>
    </sheetView>
  </sheetViews>
  <sheetFormatPr defaultColWidth="9.140625" defaultRowHeight="12.75"/>
  <cols>
    <col min="1" max="11" width="10.7109375" style="0" customWidth="1"/>
    <col min="12" max="12" width="1.7109375" style="0" customWidth="1"/>
    <col min="13" max="13" width="11.7109375" style="0" customWidth="1"/>
    <col min="14" max="14" width="9.7109375" style="0" customWidth="1"/>
    <col min="15" max="15" width="10.7109375" style="0" customWidth="1"/>
    <col min="16" max="16" width="11.7109375" style="0" customWidth="1"/>
    <col min="17" max="17" width="10.7109375" style="0" customWidth="1"/>
    <col min="18" max="18" width="11.7109375" style="0" customWidth="1"/>
    <col min="20" max="20" width="11.7109375" style="0" customWidth="1"/>
    <col min="22" max="22" width="11.7109375" style="0" customWidth="1"/>
    <col min="23" max="24" width="9.7109375" style="0" customWidth="1"/>
  </cols>
  <sheetData>
    <row r="1" ht="15.75">
      <c r="C1" s="31" t="s">
        <v>2</v>
      </c>
    </row>
    <row r="4" spans="1:24" ht="12.75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M4" s="3" t="s">
        <v>1</v>
      </c>
      <c r="N4" s="3" t="s">
        <v>14</v>
      </c>
      <c r="O4" s="3" t="s">
        <v>0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18</v>
      </c>
      <c r="V4" s="3" t="s">
        <v>20</v>
      </c>
      <c r="W4" s="3" t="s">
        <v>18</v>
      </c>
      <c r="X4" s="7" t="s">
        <v>21</v>
      </c>
    </row>
    <row r="5" ht="12.75">
      <c r="A5" s="1"/>
    </row>
    <row r="6" spans="1:17" ht="12.75">
      <c r="A6" s="1">
        <v>1</v>
      </c>
      <c r="B6" s="30">
        <v>357848</v>
      </c>
      <c r="C6" s="30">
        <v>1124788</v>
      </c>
      <c r="D6" s="30">
        <v>1735330</v>
      </c>
      <c r="E6" s="30">
        <v>2218270</v>
      </c>
      <c r="F6" s="30">
        <v>2745596</v>
      </c>
      <c r="G6" s="30">
        <v>3319994</v>
      </c>
      <c r="H6" s="30">
        <v>3466336</v>
      </c>
      <c r="I6" s="30">
        <v>3606286</v>
      </c>
      <c r="J6" s="30">
        <v>3833515</v>
      </c>
      <c r="K6" s="30">
        <v>3901463</v>
      </c>
      <c r="M6" s="2">
        <f>K6</f>
        <v>3901463</v>
      </c>
      <c r="N6" s="8">
        <f>K30</f>
        <v>1</v>
      </c>
      <c r="O6" s="2">
        <f aca="true" t="shared" si="0" ref="O6:O15">P6-M6</f>
        <v>0</v>
      </c>
      <c r="P6" s="2">
        <f aca="true" t="shared" si="1" ref="P6:P15">M6*N6</f>
        <v>3901463</v>
      </c>
      <c r="Q6" s="9"/>
    </row>
    <row r="7" spans="1:24" ht="12.75">
      <c r="A7" s="1">
        <v>2</v>
      </c>
      <c r="B7" s="30">
        <v>352118</v>
      </c>
      <c r="C7" s="30">
        <v>1236139</v>
      </c>
      <c r="D7" s="30">
        <v>2170033</v>
      </c>
      <c r="E7" s="30">
        <v>3353322</v>
      </c>
      <c r="F7" s="30">
        <v>3799067</v>
      </c>
      <c r="G7" s="30">
        <v>4120063</v>
      </c>
      <c r="H7" s="30">
        <v>4647867</v>
      </c>
      <c r="I7" s="30">
        <v>4914039</v>
      </c>
      <c r="J7" s="30">
        <v>5339085</v>
      </c>
      <c r="K7" s="30"/>
      <c r="M7" s="2">
        <f>J7</f>
        <v>5339085</v>
      </c>
      <c r="N7" s="8">
        <f>J30</f>
        <v>1.017724725219544</v>
      </c>
      <c r="O7" s="2">
        <f t="shared" si="0"/>
        <v>94633.81454878952</v>
      </c>
      <c r="P7" s="2">
        <f t="shared" si="1"/>
        <v>5433718.8145487895</v>
      </c>
      <c r="Q7" s="9">
        <f>J52</f>
        <v>438.8382624869487</v>
      </c>
      <c r="R7" s="2">
        <f aca="true" t="shared" si="2" ref="R7:R15">(P7*Q7)^0.5</f>
        <v>48831.585305202134</v>
      </c>
      <c r="S7" s="10">
        <f aca="true" t="shared" si="3" ref="S7:S15">R7/$O7</f>
        <v>0.5160056744835797</v>
      </c>
      <c r="T7" s="2">
        <f aca="true" t="shared" si="4" ref="T7:T15">B90</f>
        <v>57628.28002653036</v>
      </c>
      <c r="U7" s="10">
        <f aca="true" t="shared" si="5" ref="U7:U15">T7/$O7</f>
        <v>0.6089607641972358</v>
      </c>
      <c r="V7" s="2">
        <f aca="true" t="shared" si="6" ref="V7:V15">(R7^2+T7^2)^0.5</f>
        <v>75535.04075748839</v>
      </c>
      <c r="W7" s="10">
        <f aca="true" t="shared" si="7" ref="W7:W15">V7/$O7</f>
        <v>0.7981823528686509</v>
      </c>
      <c r="X7" s="11">
        <v>0.8</v>
      </c>
    </row>
    <row r="8" spans="1:24" ht="12.75">
      <c r="A8" s="1">
        <v>3</v>
      </c>
      <c r="B8" s="30">
        <v>290507</v>
      </c>
      <c r="C8" s="30">
        <v>1292306</v>
      </c>
      <c r="D8" s="30">
        <v>2218525</v>
      </c>
      <c r="E8" s="30">
        <v>3235179</v>
      </c>
      <c r="F8" s="30">
        <v>3985995</v>
      </c>
      <c r="G8" s="30">
        <v>4132918</v>
      </c>
      <c r="H8" s="30">
        <v>4628910</v>
      </c>
      <c r="I8" s="30">
        <v>4909315</v>
      </c>
      <c r="J8" s="30"/>
      <c r="K8" s="30"/>
      <c r="M8" s="2">
        <f>I8</f>
        <v>4909315</v>
      </c>
      <c r="N8" s="8">
        <f>I30</f>
        <v>1.0956368230729214</v>
      </c>
      <c r="O8" s="2">
        <f t="shared" si="0"/>
        <v>469511.29006423894</v>
      </c>
      <c r="P8" s="2">
        <f t="shared" si="1"/>
        <v>5378826.290064239</v>
      </c>
      <c r="Q8" s="9">
        <f>I52</f>
        <v>1523.504184332058</v>
      </c>
      <c r="R8" s="2">
        <f t="shared" si="2"/>
        <v>90524.38544231134</v>
      </c>
      <c r="S8" s="10">
        <f t="shared" si="3"/>
        <v>0.19280555624109852</v>
      </c>
      <c r="T8" s="2">
        <f t="shared" si="4"/>
        <v>81338.03259765243</v>
      </c>
      <c r="U8" s="10">
        <f t="shared" si="5"/>
        <v>0.17323977999873802</v>
      </c>
      <c r="V8" s="2">
        <f t="shared" si="6"/>
        <v>121698.5616454234</v>
      </c>
      <c r="W8" s="10">
        <f t="shared" si="7"/>
        <v>0.2592026309500939</v>
      </c>
      <c r="X8" s="11">
        <v>0.26</v>
      </c>
    </row>
    <row r="9" spans="1:24" ht="12.75">
      <c r="A9" s="1">
        <v>4</v>
      </c>
      <c r="B9" s="30">
        <v>310608</v>
      </c>
      <c r="C9" s="30">
        <v>1418858</v>
      </c>
      <c r="D9" s="30">
        <v>2195047</v>
      </c>
      <c r="E9" s="30">
        <v>3757447</v>
      </c>
      <c r="F9" s="30">
        <v>4029929</v>
      </c>
      <c r="G9" s="30">
        <v>4381982</v>
      </c>
      <c r="H9" s="30">
        <v>4588268</v>
      </c>
      <c r="I9" s="30"/>
      <c r="J9" s="30"/>
      <c r="K9" s="30"/>
      <c r="M9" s="2">
        <f>H9</f>
        <v>4588268</v>
      </c>
      <c r="N9" s="8">
        <f>H30</f>
        <v>1.1546635507833156</v>
      </c>
      <c r="O9" s="2">
        <f t="shared" si="0"/>
        <v>709637.8208254622</v>
      </c>
      <c r="P9" s="2">
        <f t="shared" si="1"/>
        <v>5297905.820825462</v>
      </c>
      <c r="Q9" s="9">
        <f>H52</f>
        <v>1987.8190578587264</v>
      </c>
      <c r="R9" s="2">
        <f t="shared" si="2"/>
        <v>102622.01594871118</v>
      </c>
      <c r="S9" s="10">
        <f t="shared" si="3"/>
        <v>0.14461181878572874</v>
      </c>
      <c r="T9" s="2">
        <f t="shared" si="4"/>
        <v>85463.54768826402</v>
      </c>
      <c r="U9" s="10">
        <f t="shared" si="5"/>
        <v>0.12043262799726688</v>
      </c>
      <c r="V9" s="2">
        <f t="shared" si="6"/>
        <v>133548.85301207835</v>
      </c>
      <c r="W9" s="10">
        <f t="shared" si="7"/>
        <v>0.18819297547688785</v>
      </c>
      <c r="X9" s="11">
        <v>0.19</v>
      </c>
    </row>
    <row r="10" spans="1:24" ht="12.75">
      <c r="A10" s="1">
        <v>5</v>
      </c>
      <c r="B10" s="30">
        <v>443160</v>
      </c>
      <c r="C10" s="30">
        <v>1136350</v>
      </c>
      <c r="D10" s="30">
        <v>2128333</v>
      </c>
      <c r="E10" s="30">
        <v>2897821</v>
      </c>
      <c r="F10" s="30">
        <v>3402672</v>
      </c>
      <c r="G10" s="30">
        <v>3873311</v>
      </c>
      <c r="H10" s="30"/>
      <c r="I10" s="30"/>
      <c r="J10" s="30"/>
      <c r="K10" s="30"/>
      <c r="M10" s="2">
        <f>G10</f>
        <v>3873311</v>
      </c>
      <c r="N10" s="8">
        <f>G30</f>
        <v>1.2542756414472627</v>
      </c>
      <c r="O10" s="2">
        <f t="shared" si="0"/>
        <v>984888.6390497386</v>
      </c>
      <c r="P10" s="2">
        <f t="shared" si="1"/>
        <v>4858199.639049739</v>
      </c>
      <c r="Q10" s="9">
        <f>G52</f>
        <v>10688.986957927089</v>
      </c>
      <c r="R10" s="2">
        <f t="shared" si="2"/>
        <v>227879.8643601684</v>
      </c>
      <c r="S10" s="10">
        <f t="shared" si="3"/>
        <v>0.2313762747634457</v>
      </c>
      <c r="T10" s="2">
        <f t="shared" si="4"/>
        <v>128078.48834656447</v>
      </c>
      <c r="U10" s="10">
        <f t="shared" si="5"/>
        <v>0.1300436244955977</v>
      </c>
      <c r="V10" s="2">
        <f t="shared" si="6"/>
        <v>261406.4493426851</v>
      </c>
      <c r="W10" s="10">
        <f t="shared" si="7"/>
        <v>0.2654172654432291</v>
      </c>
      <c r="X10" s="11">
        <v>0.27</v>
      </c>
    </row>
    <row r="11" spans="1:24" ht="12.75">
      <c r="A11" s="1">
        <v>6</v>
      </c>
      <c r="B11" s="30">
        <v>396132</v>
      </c>
      <c r="C11" s="30">
        <v>1333217</v>
      </c>
      <c r="D11" s="30">
        <v>2180715</v>
      </c>
      <c r="E11" s="30">
        <v>2985752</v>
      </c>
      <c r="F11" s="30">
        <v>3691712</v>
      </c>
      <c r="G11" s="30"/>
      <c r="H11" s="30"/>
      <c r="I11" s="30"/>
      <c r="J11" s="30"/>
      <c r="K11" s="30"/>
      <c r="M11" s="2">
        <f>F11</f>
        <v>3691712</v>
      </c>
      <c r="N11" s="8">
        <f>F30</f>
        <v>1.3844989689503577</v>
      </c>
      <c r="O11" s="2">
        <f t="shared" si="0"/>
        <v>1419459.4576616632</v>
      </c>
      <c r="P11" s="2">
        <f t="shared" si="1"/>
        <v>5111171.457661663</v>
      </c>
      <c r="Q11" s="9">
        <f>F52</f>
        <v>26291.902260442555</v>
      </c>
      <c r="R11" s="2">
        <f t="shared" si="2"/>
        <v>366582.0786688898</v>
      </c>
      <c r="S11" s="10">
        <f t="shared" si="3"/>
        <v>0.2582547015980127</v>
      </c>
      <c r="T11" s="2">
        <f t="shared" si="4"/>
        <v>185867.03925975438</v>
      </c>
      <c r="U11" s="10">
        <f t="shared" si="5"/>
        <v>0.13094212607237207</v>
      </c>
      <c r="V11" s="2">
        <f t="shared" si="6"/>
        <v>411009.7038810534</v>
      </c>
      <c r="W11" s="10">
        <f t="shared" si="7"/>
        <v>0.28955367598742654</v>
      </c>
      <c r="X11" s="11">
        <v>0.29</v>
      </c>
    </row>
    <row r="12" spans="1:24" ht="12.75">
      <c r="A12" s="1">
        <v>7</v>
      </c>
      <c r="B12" s="30">
        <v>440832</v>
      </c>
      <c r="C12" s="30">
        <v>1288463</v>
      </c>
      <c r="D12" s="30">
        <v>2419861</v>
      </c>
      <c r="E12" s="30">
        <v>3483130</v>
      </c>
      <c r="F12" s="30"/>
      <c r="G12" s="30"/>
      <c r="H12" s="30"/>
      <c r="I12" s="30"/>
      <c r="J12" s="30"/>
      <c r="K12" s="30"/>
      <c r="M12" s="2">
        <f>E12</f>
        <v>3483130</v>
      </c>
      <c r="N12" s="8">
        <f>E30</f>
        <v>1.6251964813646196</v>
      </c>
      <c r="O12" s="2">
        <f t="shared" si="0"/>
        <v>2177640.6201355476</v>
      </c>
      <c r="P12" s="2">
        <f t="shared" si="1"/>
        <v>5660770.620135548</v>
      </c>
      <c r="Q12" s="9">
        <f>E52</f>
        <v>44199.3712696531</v>
      </c>
      <c r="R12" s="2">
        <f t="shared" si="2"/>
        <v>500202.46132112894</v>
      </c>
      <c r="S12" s="10">
        <f t="shared" si="3"/>
        <v>0.2296992702542414</v>
      </c>
      <c r="T12" s="2">
        <f t="shared" si="4"/>
        <v>248022.6031932779</v>
      </c>
      <c r="U12" s="10">
        <f t="shared" si="5"/>
        <v>0.11389510321397278</v>
      </c>
      <c r="V12" s="2">
        <f t="shared" si="6"/>
        <v>558316.8580711903</v>
      </c>
      <c r="W12" s="10">
        <f t="shared" si="7"/>
        <v>0.2563861331886975</v>
      </c>
      <c r="X12" s="11">
        <v>0.26</v>
      </c>
    </row>
    <row r="13" spans="1:24" ht="12.75">
      <c r="A13" s="1">
        <v>8</v>
      </c>
      <c r="B13" s="30">
        <v>359480</v>
      </c>
      <c r="C13" s="30">
        <v>1421128</v>
      </c>
      <c r="D13" s="30">
        <v>2864498</v>
      </c>
      <c r="E13" s="30"/>
      <c r="F13" s="30"/>
      <c r="G13" s="30"/>
      <c r="H13" s="30"/>
      <c r="I13" s="30"/>
      <c r="J13" s="30"/>
      <c r="K13" s="30"/>
      <c r="M13" s="2">
        <f>D13</f>
        <v>2864498</v>
      </c>
      <c r="N13" s="8">
        <f>D30</f>
        <v>2.3685822129924685</v>
      </c>
      <c r="O13" s="2">
        <f t="shared" si="0"/>
        <v>3920301.0119525</v>
      </c>
      <c r="P13" s="2">
        <f t="shared" si="1"/>
        <v>6784799.0119525</v>
      </c>
      <c r="Q13" s="9">
        <f>D52</f>
        <v>90995.80042830289</v>
      </c>
      <c r="R13" s="2">
        <f t="shared" si="2"/>
        <v>785740.5531330149</v>
      </c>
      <c r="S13" s="10">
        <f t="shared" si="3"/>
        <v>0.2004286279898895</v>
      </c>
      <c r="T13" s="2">
        <f t="shared" si="4"/>
        <v>385759.03913084685</v>
      </c>
      <c r="U13" s="10">
        <f t="shared" si="5"/>
        <v>0.09840036210350087</v>
      </c>
      <c r="V13" s="2">
        <f t="shared" si="6"/>
        <v>875327.511911359</v>
      </c>
      <c r="W13" s="10">
        <f t="shared" si="7"/>
        <v>0.22328068922325012</v>
      </c>
      <c r="X13" s="11">
        <v>0.22</v>
      </c>
    </row>
    <row r="14" spans="1:24" ht="12.75">
      <c r="A14" s="1">
        <v>9</v>
      </c>
      <c r="B14" s="30">
        <v>376686</v>
      </c>
      <c r="C14" s="30">
        <v>1363294</v>
      </c>
      <c r="D14" s="30"/>
      <c r="E14" s="30"/>
      <c r="F14" s="30"/>
      <c r="G14" s="30"/>
      <c r="H14" s="30"/>
      <c r="I14" s="30"/>
      <c r="J14" s="30"/>
      <c r="K14" s="30"/>
      <c r="M14" s="2">
        <f>C14</f>
        <v>1363294</v>
      </c>
      <c r="N14" s="8">
        <f>C30</f>
        <v>4.138701016260354</v>
      </c>
      <c r="O14" s="2">
        <f t="shared" si="0"/>
        <v>4278972.263261643</v>
      </c>
      <c r="P14" s="2">
        <f t="shared" si="1"/>
        <v>5642266.263261643</v>
      </c>
      <c r="Q14" s="9">
        <f>C52</f>
        <v>142149.6800545148</v>
      </c>
      <c r="R14" s="2">
        <f t="shared" si="2"/>
        <v>895570.4015347009</v>
      </c>
      <c r="S14" s="10">
        <f t="shared" si="3"/>
        <v>0.2092956781290405</v>
      </c>
      <c r="T14" s="2">
        <f t="shared" si="4"/>
        <v>375892.78062205337</v>
      </c>
      <c r="U14" s="10">
        <f t="shared" si="5"/>
        <v>0.0878465102121343</v>
      </c>
      <c r="V14" s="2">
        <f t="shared" si="6"/>
        <v>971257.8064699427</v>
      </c>
      <c r="W14" s="10">
        <f t="shared" si="7"/>
        <v>0.22698389863588464</v>
      </c>
      <c r="X14" s="11">
        <v>0.23</v>
      </c>
    </row>
    <row r="15" spans="1:24" ht="12.75">
      <c r="A15" s="1">
        <v>10</v>
      </c>
      <c r="B15" s="30">
        <v>344014</v>
      </c>
      <c r="C15" s="30"/>
      <c r="D15" s="30"/>
      <c r="E15" s="30"/>
      <c r="F15" s="30"/>
      <c r="G15" s="30"/>
      <c r="H15" s="30"/>
      <c r="I15" s="30"/>
      <c r="J15" s="30"/>
      <c r="K15" s="30"/>
      <c r="M15" s="2">
        <f>B15</f>
        <v>344014</v>
      </c>
      <c r="N15" s="8">
        <f>B30</f>
        <v>14.4465768672924</v>
      </c>
      <c r="O15" s="2">
        <f t="shared" si="0"/>
        <v>4625810.694424728</v>
      </c>
      <c r="P15" s="2">
        <f t="shared" si="1"/>
        <v>4969824.694424728</v>
      </c>
      <c r="Q15" s="9">
        <f>B52</f>
        <v>332188.95979602</v>
      </c>
      <c r="R15" s="2">
        <f t="shared" si="2"/>
        <v>1284881.6659947808</v>
      </c>
      <c r="S15" s="10">
        <f t="shared" si="3"/>
        <v>0.27776356424256365</v>
      </c>
      <c r="T15" s="2">
        <f t="shared" si="4"/>
        <v>455269.60997895704</v>
      </c>
      <c r="U15" s="10">
        <f t="shared" si="5"/>
        <v>0.09841942095202298</v>
      </c>
      <c r="V15" s="2">
        <f t="shared" si="6"/>
        <v>1363154.9117323074</v>
      </c>
      <c r="W15" s="10">
        <f t="shared" si="7"/>
        <v>0.29468454326833</v>
      </c>
      <c r="X15" s="11">
        <v>0.29</v>
      </c>
    </row>
    <row r="17" spans="13:24" ht="12.75">
      <c r="M17" s="2">
        <f>SUM(M6:M15)</f>
        <v>34358090</v>
      </c>
      <c r="O17" s="2">
        <f>SUM(O6:O15)</f>
        <v>18680855.611924313</v>
      </c>
      <c r="R17" s="2">
        <f>SUMSQ(R7:R15)^0.5</f>
        <v>1878291.797907492</v>
      </c>
      <c r="S17" s="10">
        <f>R17/$O17</f>
        <v>0.10054634739045602</v>
      </c>
      <c r="T17" s="2">
        <f>SUM(C77:K85)^0.5</f>
        <v>1568532.1736696619</v>
      </c>
      <c r="U17" s="10">
        <f>T17/$O17</f>
        <v>0.08396468589310442</v>
      </c>
      <c r="V17" s="2">
        <f>(R17^2+T17^2)^0.5</f>
        <v>2447094.860834666</v>
      </c>
      <c r="W17" s="10">
        <f>V17/$O17</f>
        <v>0.130994795509936</v>
      </c>
      <c r="X17" s="11">
        <v>0.13</v>
      </c>
    </row>
    <row r="18" ht="12.75">
      <c r="A18" t="s">
        <v>22</v>
      </c>
    </row>
    <row r="19" spans="1:10" ht="12.75">
      <c r="A19" s="1">
        <v>1</v>
      </c>
      <c r="B19" s="8">
        <f aca="true" t="shared" si="8" ref="B19:J19">C6/B6</f>
        <v>3.1432004650019003</v>
      </c>
      <c r="C19" s="8">
        <f t="shared" si="8"/>
        <v>1.5428062888295395</v>
      </c>
      <c r="D19" s="8">
        <f t="shared" si="8"/>
        <v>1.278298652129566</v>
      </c>
      <c r="E19" s="8">
        <f t="shared" si="8"/>
        <v>1.2377194841024763</v>
      </c>
      <c r="F19" s="8">
        <f t="shared" si="8"/>
        <v>1.2092070355580355</v>
      </c>
      <c r="G19" s="8">
        <f t="shared" si="8"/>
        <v>1.0440789953234855</v>
      </c>
      <c r="H19" s="8">
        <f t="shared" si="8"/>
        <v>1.0403740433702906</v>
      </c>
      <c r="I19" s="8">
        <f t="shared" si="8"/>
        <v>1.063009145697263</v>
      </c>
      <c r="J19" s="8">
        <f t="shared" si="8"/>
        <v>1.017724725219544</v>
      </c>
    </row>
    <row r="20" spans="1:9" ht="12.75">
      <c r="A20" s="1">
        <v>2</v>
      </c>
      <c r="B20" s="8">
        <f aca="true" t="shared" si="9" ref="B20:I20">C7/B7</f>
        <v>3.5105816800049983</v>
      </c>
      <c r="C20" s="8">
        <f t="shared" si="9"/>
        <v>1.7554927075353177</v>
      </c>
      <c r="D20" s="8">
        <f t="shared" si="9"/>
        <v>1.545286177675639</v>
      </c>
      <c r="E20" s="8">
        <f t="shared" si="9"/>
        <v>1.132926393588209</v>
      </c>
      <c r="F20" s="8">
        <f t="shared" si="9"/>
        <v>1.0844933769264928</v>
      </c>
      <c r="G20" s="8">
        <f t="shared" si="9"/>
        <v>1.1281058080907986</v>
      </c>
      <c r="H20" s="8">
        <f t="shared" si="9"/>
        <v>1.0572675595063283</v>
      </c>
      <c r="I20" s="8">
        <f t="shared" si="9"/>
        <v>1.0864962610186855</v>
      </c>
    </row>
    <row r="21" spans="1:8" ht="12.75">
      <c r="A21" s="1">
        <v>3</v>
      </c>
      <c r="B21" s="8">
        <f aca="true" t="shared" si="10" ref="B21:H21">C8/B8</f>
        <v>4.448450467630728</v>
      </c>
      <c r="C21" s="8">
        <f t="shared" si="10"/>
        <v>1.7167180218926477</v>
      </c>
      <c r="D21" s="8">
        <f t="shared" si="10"/>
        <v>1.4582567246255957</v>
      </c>
      <c r="E21" s="8">
        <f t="shared" si="10"/>
        <v>1.232078657780605</v>
      </c>
      <c r="F21" s="8">
        <f t="shared" si="10"/>
        <v>1.0368598053936344</v>
      </c>
      <c r="G21" s="8">
        <f t="shared" si="10"/>
        <v>1.1200101235979034</v>
      </c>
      <c r="H21" s="8">
        <f t="shared" si="10"/>
        <v>1.0605768960727255</v>
      </c>
    </row>
    <row r="22" spans="1:7" ht="12.75">
      <c r="A22" s="1">
        <v>4</v>
      </c>
      <c r="B22" s="8">
        <f aca="true" t="shared" si="11" ref="B22:G22">C9/B9</f>
        <v>4.568002111986813</v>
      </c>
      <c r="C22" s="8">
        <f t="shared" si="11"/>
        <v>1.5470519248578787</v>
      </c>
      <c r="D22" s="8">
        <f t="shared" si="11"/>
        <v>1.7117843034796065</v>
      </c>
      <c r="E22" s="8">
        <f t="shared" si="11"/>
        <v>1.0725178558739485</v>
      </c>
      <c r="F22" s="8">
        <f t="shared" si="11"/>
        <v>1.0873596036059197</v>
      </c>
      <c r="G22" s="8">
        <f t="shared" si="11"/>
        <v>1.0470759578656417</v>
      </c>
    </row>
    <row r="23" spans="1:6" ht="12.75">
      <c r="A23" s="1">
        <v>5</v>
      </c>
      <c r="B23" s="8">
        <f>C10/B10</f>
        <v>2.5641980323133855</v>
      </c>
      <c r="C23" s="8">
        <f>D10/C10</f>
        <v>1.8729555154661857</v>
      </c>
      <c r="D23" s="8">
        <f>E10/D10</f>
        <v>1.361544927415024</v>
      </c>
      <c r="E23" s="8">
        <f>F10/E10</f>
        <v>1.1742174551154125</v>
      </c>
      <c r="F23" s="8">
        <f>G10/F10</f>
        <v>1.1383145363408522</v>
      </c>
    </row>
    <row r="24" spans="1:5" ht="12.75">
      <c r="A24" s="1">
        <v>6</v>
      </c>
      <c r="B24" s="8">
        <f>C11/B11</f>
        <v>3.365587733381802</v>
      </c>
      <c r="C24" s="8">
        <f>D11/C11</f>
        <v>1.6356789629895208</v>
      </c>
      <c r="D24" s="8">
        <f>E11/D11</f>
        <v>1.3691619491772193</v>
      </c>
      <c r="E24" s="8">
        <f>F11/E11</f>
        <v>1.2364429463666105</v>
      </c>
    </row>
    <row r="25" spans="1:4" ht="12.75">
      <c r="A25" s="1">
        <v>7</v>
      </c>
      <c r="B25" s="8">
        <f>C12/B12</f>
        <v>2.9227982542102207</v>
      </c>
      <c r="C25" s="8">
        <f>D12/C12</f>
        <v>1.8780989442459737</v>
      </c>
      <c r="D25" s="8">
        <f>E12/D12</f>
        <v>1.4393925932109324</v>
      </c>
    </row>
    <row r="26" spans="1:3" ht="12.75">
      <c r="A26" s="1">
        <v>8</v>
      </c>
      <c r="B26" s="8">
        <f>C13/B13</f>
        <v>3.953288082786247</v>
      </c>
      <c r="C26" s="8">
        <f>D13/C13</f>
        <v>2.015650947697885</v>
      </c>
    </row>
    <row r="27" spans="1:2" ht="12.75">
      <c r="A27" s="1">
        <v>9</v>
      </c>
      <c r="B27" s="8">
        <f>C14/B14</f>
        <v>3.619178838608284</v>
      </c>
    </row>
    <row r="29" spans="1:10" ht="12.75">
      <c r="A29" s="12" t="s">
        <v>23</v>
      </c>
      <c r="B29" s="13">
        <f>SUM(C6:C14)/SUM(B6:B14)</f>
        <v>3.4906065479322863</v>
      </c>
      <c r="C29" s="13">
        <f>SUM(D6:D13)/SUM(C6:C13)</f>
        <v>1.7473326421004893</v>
      </c>
      <c r="D29" s="13">
        <f>SUM(E6:E12)/SUM(D6:D12)</f>
        <v>1.4574128360182361</v>
      </c>
      <c r="E29" s="13">
        <f>SUM(F6:F11)/SUM(E6:E11)</f>
        <v>1.1738517093997867</v>
      </c>
      <c r="F29" s="13">
        <f>SUM(G6:G10)/SUM(F6:F10)</f>
        <v>1.103823532244344</v>
      </c>
      <c r="G29" s="13">
        <f>SUM(H6:H9)/SUM(G6:G9)</f>
        <v>1.0862693644363943</v>
      </c>
      <c r="H29" s="13">
        <f>SUM(I6:I8)/SUM(H6:H8)</f>
        <v>1.0538743555048127</v>
      </c>
      <c r="I29" s="13">
        <f>SUM(J6:J7)/SUM(I6:I7)</f>
        <v>1.0765551783529383</v>
      </c>
      <c r="J29" s="14">
        <f>SUM(K6:K6)/SUM(J6:J6)</f>
        <v>1.017724725219544</v>
      </c>
    </row>
    <row r="30" spans="1:11" ht="12.75">
      <c r="A30" t="s">
        <v>14</v>
      </c>
      <c r="B30" s="8">
        <f aca="true" t="shared" si="12" ref="B30:J30">B29*C30</f>
        <v>14.4465768672924</v>
      </c>
      <c r="C30" s="8">
        <f t="shared" si="12"/>
        <v>4.138701016260354</v>
      </c>
      <c r="D30" s="8">
        <f t="shared" si="12"/>
        <v>2.3685822129924685</v>
      </c>
      <c r="E30" s="8">
        <f t="shared" si="12"/>
        <v>1.6251964813646196</v>
      </c>
      <c r="F30" s="8">
        <f t="shared" si="12"/>
        <v>1.3844989689503577</v>
      </c>
      <c r="G30" s="8">
        <f t="shared" si="12"/>
        <v>1.2542756414472627</v>
      </c>
      <c r="H30" s="8">
        <f t="shared" si="12"/>
        <v>1.1546635507833156</v>
      </c>
      <c r="I30" s="8">
        <f t="shared" si="12"/>
        <v>1.0956368230729214</v>
      </c>
      <c r="J30" s="8">
        <f t="shared" si="12"/>
        <v>1.017724725219544</v>
      </c>
      <c r="K30" s="8">
        <v>1</v>
      </c>
    </row>
    <row r="32" spans="1:11" ht="12.75">
      <c r="A32" t="s">
        <v>33</v>
      </c>
      <c r="B32" s="2">
        <f>SUM(B6:B15)</f>
        <v>3671385</v>
      </c>
      <c r="C32" s="2">
        <f aca="true" t="shared" si="13" ref="C32:K32">SUM(C6:C15)</f>
        <v>11614543</v>
      </c>
      <c r="D32" s="2">
        <f t="shared" si="13"/>
        <v>17912342</v>
      </c>
      <c r="E32" s="2">
        <f t="shared" si="13"/>
        <v>21930921</v>
      </c>
      <c r="F32" s="2">
        <f t="shared" si="13"/>
        <v>21654971</v>
      </c>
      <c r="G32" s="2">
        <f t="shared" si="13"/>
        <v>19828268</v>
      </c>
      <c r="H32" s="2">
        <f t="shared" si="13"/>
        <v>17331381</v>
      </c>
      <c r="I32" s="2">
        <f t="shared" si="13"/>
        <v>13429640</v>
      </c>
      <c r="J32" s="2">
        <f t="shared" si="13"/>
        <v>9172600</v>
      </c>
      <c r="K32" s="2">
        <f t="shared" si="13"/>
        <v>3901463</v>
      </c>
    </row>
    <row r="33" spans="1:10" ht="12.75">
      <c r="A33" t="s">
        <v>34</v>
      </c>
      <c r="B33" s="2">
        <f>B$32-B15</f>
        <v>3327371</v>
      </c>
      <c r="C33" s="2">
        <f>C$32-C14</f>
        <v>10251249</v>
      </c>
      <c r="D33" s="2">
        <f>D$32-D13</f>
        <v>15047844</v>
      </c>
      <c r="E33" s="2">
        <f>E$32-E12</f>
        <v>18447791</v>
      </c>
      <c r="F33" s="2">
        <f>F$32-F11</f>
        <v>17963259</v>
      </c>
      <c r="G33" s="2">
        <f>G$32-G10</f>
        <v>15954957</v>
      </c>
      <c r="H33" s="2">
        <f>H$32-H9</f>
        <v>12743113</v>
      </c>
      <c r="I33" s="2">
        <f>I$32-I8</f>
        <v>8520325</v>
      </c>
      <c r="J33" s="2">
        <f>J$32-J7</f>
        <v>3833515</v>
      </c>
    </row>
    <row r="34" spans="2:21" ht="12.75">
      <c r="B34" s="2"/>
      <c r="C34" s="2"/>
      <c r="D34" s="2"/>
      <c r="E34" s="2"/>
      <c r="F34" s="2"/>
      <c r="G34" s="2"/>
      <c r="H34" s="2"/>
      <c r="I34" s="2"/>
      <c r="J34" s="2"/>
      <c r="P34" s="2"/>
      <c r="Q34" s="2"/>
      <c r="R34" s="2"/>
      <c r="S34" s="2"/>
      <c r="T34" s="2"/>
      <c r="U34" s="2"/>
    </row>
    <row r="35" spans="1:21" ht="12.75">
      <c r="A35" t="s">
        <v>24</v>
      </c>
      <c r="P35" s="2"/>
      <c r="Q35" s="2"/>
      <c r="R35" s="2"/>
      <c r="S35" s="2"/>
      <c r="T35" s="2"/>
      <c r="U35" s="2"/>
    </row>
    <row r="36" spans="1:21" ht="12.75">
      <c r="A36" s="1">
        <v>1</v>
      </c>
      <c r="B36" s="9">
        <f aca="true" t="shared" si="14" ref="B36:J36">B6*(B19-B$29)^2</f>
        <v>43189.02812167678</v>
      </c>
      <c r="C36" s="9">
        <f t="shared" si="14"/>
        <v>47051.03965191588</v>
      </c>
      <c r="D36" s="9">
        <f t="shared" si="14"/>
        <v>55672.66768361812</v>
      </c>
      <c r="E36" s="9">
        <f t="shared" si="14"/>
        <v>9048.52884267456</v>
      </c>
      <c r="F36" s="9">
        <f t="shared" si="14"/>
        <v>30491.718192411827</v>
      </c>
      <c r="G36" s="9">
        <f t="shared" si="14"/>
        <v>5909.679776169723</v>
      </c>
      <c r="H36" s="9">
        <f t="shared" si="14"/>
        <v>631.7689493422472</v>
      </c>
      <c r="I36" s="9">
        <f t="shared" si="14"/>
        <v>661.7354521254955</v>
      </c>
      <c r="J36" s="9">
        <f t="shared" si="14"/>
        <v>0</v>
      </c>
      <c r="P36" s="2"/>
      <c r="Q36" s="2"/>
      <c r="R36" s="2"/>
      <c r="S36" s="2"/>
      <c r="T36" s="2"/>
      <c r="U36" s="2"/>
    </row>
    <row r="37" spans="1:21" ht="12.75">
      <c r="A37" s="1">
        <v>2</v>
      </c>
      <c r="B37" s="9">
        <f aca="true" t="shared" si="15" ref="B37:I37">B7*(B20-B$29)^2</f>
        <v>140.4971599618006</v>
      </c>
      <c r="C37" s="9">
        <f t="shared" si="15"/>
        <v>82.31037707207996</v>
      </c>
      <c r="D37" s="9">
        <f t="shared" si="15"/>
        <v>16756.396274561637</v>
      </c>
      <c r="E37" s="9">
        <f t="shared" si="15"/>
        <v>5616.416895086732</v>
      </c>
      <c r="F37" s="9">
        <f t="shared" si="15"/>
        <v>1419.5400175005352</v>
      </c>
      <c r="G37" s="9">
        <f t="shared" si="15"/>
        <v>7211.2969008554755</v>
      </c>
      <c r="H37" s="9">
        <f t="shared" si="15"/>
        <v>53.5147662843103</v>
      </c>
      <c r="I37" s="9">
        <f t="shared" si="15"/>
        <v>485.63051630316613</v>
      </c>
      <c r="J37" s="9"/>
      <c r="P37" s="2"/>
      <c r="Q37" s="2"/>
      <c r="R37" s="2"/>
      <c r="S37" s="2"/>
      <c r="T37" s="2"/>
      <c r="U37" s="2"/>
    </row>
    <row r="38" spans="1:21" ht="12.75">
      <c r="A38" s="1">
        <v>3</v>
      </c>
      <c r="B38" s="9">
        <f aca="true" t="shared" si="16" ref="B38:H38">B8*(B21-B$29)^2</f>
        <v>266529.99734802294</v>
      </c>
      <c r="C38" s="9">
        <f t="shared" si="16"/>
        <v>1211.2202218687046</v>
      </c>
      <c r="D38" s="9">
        <f t="shared" si="16"/>
        <v>1.5799181009487175</v>
      </c>
      <c r="E38" s="9">
        <f t="shared" si="16"/>
        <v>10968.478147472644</v>
      </c>
      <c r="F38" s="9">
        <f t="shared" si="16"/>
        <v>17873.762464249852</v>
      </c>
      <c r="G38" s="9">
        <f t="shared" si="16"/>
        <v>4705.074327425607</v>
      </c>
      <c r="H38" s="9">
        <f t="shared" si="16"/>
        <v>207.94938458414651</v>
      </c>
      <c r="I38" s="9"/>
      <c r="J38" s="9"/>
      <c r="P38" s="2"/>
      <c r="Q38" s="2"/>
      <c r="R38" s="2"/>
      <c r="S38" s="2"/>
      <c r="T38" s="2"/>
      <c r="U38" s="2"/>
    </row>
    <row r="39" spans="1:21" ht="12.75">
      <c r="A39" s="1">
        <v>4</v>
      </c>
      <c r="B39" s="9">
        <f aca="true" t="shared" si="17" ref="B39:G39">B9*(B22-B$29)^2</f>
        <v>360547.9274182331</v>
      </c>
      <c r="C39" s="9">
        <f t="shared" si="17"/>
        <v>56913.75097125617</v>
      </c>
      <c r="D39" s="9">
        <f t="shared" si="17"/>
        <v>142030.17251894253</v>
      </c>
      <c r="E39" s="9">
        <f t="shared" si="17"/>
        <v>38583.531904869895</v>
      </c>
      <c r="F39" s="9">
        <f t="shared" si="17"/>
        <v>1092.3563679036606</v>
      </c>
      <c r="G39" s="9">
        <f t="shared" si="17"/>
        <v>6731.263855578095</v>
      </c>
      <c r="H39" s="9"/>
      <c r="I39" s="9"/>
      <c r="J39" s="9"/>
      <c r="P39" s="2"/>
      <c r="Q39" s="2"/>
      <c r="R39" s="2"/>
      <c r="S39" s="2"/>
      <c r="T39" s="2"/>
      <c r="U39" s="2"/>
    </row>
    <row r="40" spans="1:21" ht="12.75">
      <c r="A40" s="1">
        <v>5</v>
      </c>
      <c r="B40" s="9">
        <f>B10*(B23-B$29)^2</f>
        <v>380334.4200884181</v>
      </c>
      <c r="C40" s="9">
        <f>C10*(C23-C$29)^2</f>
        <v>17932.86015838412</v>
      </c>
      <c r="D40" s="9">
        <f>D10*(D23-D$29)^2</f>
        <v>19560.77624351645</v>
      </c>
      <c r="E40" s="9">
        <f>E10*(E23-E$29)^2</f>
        <v>0.3876413079719616</v>
      </c>
      <c r="F40" s="9">
        <f>F10*(F23-F$29)^2</f>
        <v>4047.9185258496964</v>
      </c>
      <c r="G40" s="9"/>
      <c r="H40" s="9"/>
      <c r="I40" s="9"/>
      <c r="J40" s="9"/>
      <c r="P40" s="2"/>
      <c r="Q40" s="2"/>
      <c r="R40" s="2"/>
      <c r="S40" s="2"/>
      <c r="T40" s="2"/>
      <c r="U40" s="2"/>
    </row>
    <row r="41" spans="1:21" ht="12.75">
      <c r="A41" s="1">
        <v>6</v>
      </c>
      <c r="B41" s="9">
        <f>B11*(B24-B$29)^2</f>
        <v>6191.425901603807</v>
      </c>
      <c r="C41" s="9">
        <f>C11*(C24-C$29)^2</f>
        <v>16620.608470727988</v>
      </c>
      <c r="D41" s="9">
        <f>D11*(D24-D$29)^2</f>
        <v>16983.886058137752</v>
      </c>
      <c r="E41" s="9">
        <f>E11*(E24-E$29)^2</f>
        <v>11697.169973470376</v>
      </c>
      <c r="F41" s="9"/>
      <c r="G41" s="9"/>
      <c r="H41" s="9"/>
      <c r="I41" s="9"/>
      <c r="J41" s="9"/>
      <c r="P41" s="2"/>
      <c r="Q41" s="2"/>
      <c r="R41" s="2"/>
      <c r="S41" s="2"/>
      <c r="T41" s="2"/>
      <c r="U41" s="2"/>
    </row>
    <row r="42" spans="1:21" ht="12.75">
      <c r="A42" s="1">
        <v>7</v>
      </c>
      <c r="B42" s="9">
        <f>B12*(B25-B$29)^2</f>
        <v>142126.99571161304</v>
      </c>
      <c r="C42" s="9">
        <f>C12*(C25-C$29)^2</f>
        <v>22032.492819858344</v>
      </c>
      <c r="D42" s="9">
        <f>D12*(D25-D$29)^2</f>
        <v>785.7994076667552</v>
      </c>
      <c r="E42" s="9"/>
      <c r="F42" s="9"/>
      <c r="G42" s="9"/>
      <c r="H42" s="9"/>
      <c r="I42" s="9"/>
      <c r="J42" s="9"/>
      <c r="P42" s="2"/>
      <c r="Q42" s="2"/>
      <c r="R42" s="2"/>
      <c r="S42" s="2"/>
      <c r="T42" s="2"/>
      <c r="U42" s="2"/>
    </row>
    <row r="43" spans="1:10" ht="12.75">
      <c r="A43" s="1">
        <v>8</v>
      </c>
      <c r="B43" s="9">
        <f>B13*(B26-B$29)^2</f>
        <v>76955.39438473272</v>
      </c>
      <c r="C43" s="9">
        <f>C13*(C26-C$29)^2</f>
        <v>102313.70266489136</v>
      </c>
      <c r="D43" s="9"/>
      <c r="E43" s="9"/>
      <c r="F43" s="9"/>
      <c r="G43" s="9"/>
      <c r="H43" s="9"/>
      <c r="I43" s="9"/>
      <c r="J43" s="9"/>
    </row>
    <row r="44" spans="1:10" ht="12.75">
      <c r="A44" s="1">
        <v>9</v>
      </c>
      <c r="B44" s="9">
        <f>B14*(B27-B$29)^2</f>
        <v>6226.933709632889</v>
      </c>
      <c r="C44" s="9"/>
      <c r="D44" s="9"/>
      <c r="E44" s="9"/>
      <c r="F44" s="9"/>
      <c r="G44" s="9"/>
      <c r="H44" s="9"/>
      <c r="I44" s="9"/>
      <c r="J44" s="9"/>
    </row>
    <row r="46" spans="1:10" ht="12.75">
      <c r="A46" t="s">
        <v>25</v>
      </c>
      <c r="B46" s="9">
        <f aca="true" t="shared" si="18" ref="B46:J46">SUM(B36:B44)/(COUNTIF(B36:B44,"&gt;0")-1)</f>
        <v>160280.32748048689</v>
      </c>
      <c r="C46" s="9">
        <f t="shared" si="18"/>
        <v>37736.85504799638</v>
      </c>
      <c r="D46" s="9">
        <f t="shared" si="18"/>
        <v>41965.21301742404</v>
      </c>
      <c r="E46" s="9">
        <f t="shared" si="18"/>
        <v>15182.902680976436</v>
      </c>
      <c r="F46" s="9">
        <f t="shared" si="18"/>
        <v>13731.323891978891</v>
      </c>
      <c r="G46" s="9">
        <f t="shared" si="18"/>
        <v>8185.771620009633</v>
      </c>
      <c r="H46" s="9">
        <f t="shared" si="18"/>
        <v>446.616550105352</v>
      </c>
      <c r="I46" s="9">
        <f t="shared" si="18"/>
        <v>1147.3659684286617</v>
      </c>
      <c r="J46" s="9">
        <f t="shared" si="18"/>
        <v>0</v>
      </c>
    </row>
    <row r="47" spans="1:10" ht="12.75">
      <c r="A47" s="12" t="s">
        <v>26</v>
      </c>
      <c r="B47" s="15">
        <f aca="true" t="shared" si="19" ref="B47:I47">B46</f>
        <v>160280.32748048689</v>
      </c>
      <c r="C47" s="15">
        <f t="shared" si="19"/>
        <v>37736.85504799638</v>
      </c>
      <c r="D47" s="15">
        <f t="shared" si="19"/>
        <v>41965.21301742404</v>
      </c>
      <c r="E47" s="15">
        <f t="shared" si="19"/>
        <v>15182.902680976436</v>
      </c>
      <c r="F47" s="15">
        <f t="shared" si="19"/>
        <v>13731.323891978891</v>
      </c>
      <c r="G47" s="15">
        <f t="shared" si="19"/>
        <v>8185.771620009633</v>
      </c>
      <c r="H47" s="15">
        <f t="shared" si="19"/>
        <v>446.616550105352</v>
      </c>
      <c r="I47" s="15">
        <f t="shared" si="19"/>
        <v>1147.3659684286617</v>
      </c>
      <c r="J47" s="16">
        <f>I47*MIN(H47,I47)/MAX(H47,I47)</f>
        <v>446.616550105352</v>
      </c>
    </row>
    <row r="48" spans="1:10" ht="12.75">
      <c r="A48" s="17"/>
      <c r="B48" s="18"/>
      <c r="C48" s="18"/>
      <c r="D48" s="18"/>
      <c r="E48" s="18"/>
      <c r="F48" s="18"/>
      <c r="G48" s="18"/>
      <c r="H48" s="18"/>
      <c r="I48" s="18"/>
      <c r="J48" s="18"/>
    </row>
    <row r="50" ht="12.75">
      <c r="A50" s="4" t="s">
        <v>27</v>
      </c>
    </row>
    <row r="51" spans="1:10" ht="12.75">
      <c r="A51" t="s">
        <v>28</v>
      </c>
      <c r="B51" s="19">
        <f aca="true" t="shared" si="20" ref="B51:J51">B30*B47/B29^2</f>
        <v>190039.2797415052</v>
      </c>
      <c r="C51" s="19">
        <f t="shared" si="20"/>
        <v>51153.87962621193</v>
      </c>
      <c r="D51" s="19">
        <f t="shared" si="20"/>
        <v>46796.429158649786</v>
      </c>
      <c r="E51" s="19">
        <f t="shared" si="20"/>
        <v>17907.469009210545</v>
      </c>
      <c r="F51" s="19">
        <f t="shared" si="20"/>
        <v>15602.915302515466</v>
      </c>
      <c r="G51" s="19">
        <f t="shared" si="20"/>
        <v>8701.167900068363</v>
      </c>
      <c r="H51" s="19">
        <f t="shared" si="20"/>
        <v>464.3148735266683</v>
      </c>
      <c r="I51" s="19">
        <f t="shared" si="20"/>
        <v>1084.6659218451093</v>
      </c>
      <c r="J51" s="19">
        <f t="shared" si="20"/>
        <v>438.8382624869487</v>
      </c>
    </row>
    <row r="52" spans="1:10" ht="12.75">
      <c r="A52" t="s">
        <v>0</v>
      </c>
      <c r="B52">
        <f aca="true" t="shared" si="21" ref="B52:I52">B51+C52</f>
        <v>332188.95979602</v>
      </c>
      <c r="C52">
        <f t="shared" si="21"/>
        <v>142149.6800545148</v>
      </c>
      <c r="D52">
        <f t="shared" si="21"/>
        <v>90995.80042830289</v>
      </c>
      <c r="E52">
        <f t="shared" si="21"/>
        <v>44199.3712696531</v>
      </c>
      <c r="F52">
        <f t="shared" si="21"/>
        <v>26291.902260442555</v>
      </c>
      <c r="G52">
        <f t="shared" si="21"/>
        <v>10688.986957927089</v>
      </c>
      <c r="H52">
        <f t="shared" si="21"/>
        <v>1987.8190578587264</v>
      </c>
      <c r="I52">
        <f t="shared" si="21"/>
        <v>1523.504184332058</v>
      </c>
      <c r="J52">
        <f>J51</f>
        <v>438.8382624869487</v>
      </c>
    </row>
    <row r="54" ht="12.75">
      <c r="A54" s="4" t="s">
        <v>29</v>
      </c>
    </row>
    <row r="55" spans="1:10" ht="12.75">
      <c r="A55" t="s">
        <v>28</v>
      </c>
      <c r="B55">
        <f>(B$47/B$29^2)/SUM(B$6:B$14)</f>
        <v>0.003953458605321016</v>
      </c>
      <c r="C55">
        <f>(C$47/C$29^2)/SUM(C$6:C$13)</f>
        <v>0.0012056957802574757</v>
      </c>
      <c r="D55">
        <f>(D$47/D$29^2)/SUM(D$6:D$12)</f>
        <v>0.0013129553925933187</v>
      </c>
      <c r="E55">
        <f>(E$47/E$29^2)/SUM(E$6:E$11)</f>
        <v>0.0005972882415140201</v>
      </c>
      <c r="F55">
        <f>(F$47/F$29^2)/SUM(F$6:F$10)</f>
        <v>0.0006273761180083512</v>
      </c>
      <c r="G55">
        <f>(G$47/G$29^2)/SUM(G$6:G$9)</f>
        <v>0.00043479938662976773</v>
      </c>
      <c r="H55">
        <f>(H$47/H$29^2)/SUM(H$6:H$8)</f>
        <v>3.1555975110622624E-05</v>
      </c>
      <c r="I55">
        <f>(I$47/I$29^2)/SUM(I$6:I$7)</f>
        <v>0.00011619119406487275</v>
      </c>
      <c r="J55">
        <f>(J$47/J$29^2)/SUM(J$6:J$6)</f>
        <v>0.00011248043682253263</v>
      </c>
    </row>
    <row r="56" spans="1:10" ht="12.75">
      <c r="A56" t="s">
        <v>0</v>
      </c>
      <c r="B56">
        <f aca="true" t="shared" si="22" ref="B56:I56">B55+C56</f>
        <v>0.008391801130321978</v>
      </c>
      <c r="C56">
        <f t="shared" si="22"/>
        <v>0.004438342525000962</v>
      </c>
      <c r="D56">
        <f t="shared" si="22"/>
        <v>0.0032326467447434857</v>
      </c>
      <c r="E56">
        <f t="shared" si="22"/>
        <v>0.001919691352150167</v>
      </c>
      <c r="F56">
        <f t="shared" si="22"/>
        <v>0.001322403110636147</v>
      </c>
      <c r="G56">
        <f t="shared" si="22"/>
        <v>0.0006950269926277958</v>
      </c>
      <c r="H56">
        <f t="shared" si="22"/>
        <v>0.000260227605998028</v>
      </c>
      <c r="I56">
        <f t="shared" si="22"/>
        <v>0.00022867163088740537</v>
      </c>
      <c r="J56">
        <f>J55</f>
        <v>0.00011248043682253263</v>
      </c>
    </row>
    <row r="61" ht="12.75">
      <c r="D61" s="5" t="s">
        <v>30</v>
      </c>
    </row>
    <row r="62" spans="3:11" ht="12.75">
      <c r="C62" s="1">
        <v>2</v>
      </c>
      <c r="D62" s="1">
        <v>3</v>
      </c>
      <c r="E62" s="1">
        <v>4</v>
      </c>
      <c r="F62" s="1">
        <v>5</v>
      </c>
      <c r="G62" s="1">
        <v>6</v>
      </c>
      <c r="H62" s="1">
        <v>7</v>
      </c>
      <c r="I62" s="1">
        <v>8</v>
      </c>
      <c r="J62" s="1">
        <v>9</v>
      </c>
      <c r="K62" s="1">
        <v>10</v>
      </c>
    </row>
    <row r="63" spans="3:11" ht="12.75">
      <c r="C63">
        <f>B64</f>
        <v>0.00011248043682253263</v>
      </c>
      <c r="D63">
        <f>B65</f>
        <v>0.00022867163088740537</v>
      </c>
      <c r="E63">
        <f>B66</f>
        <v>0.000260227605998028</v>
      </c>
      <c r="F63">
        <f>B67</f>
        <v>0.0006950269926277958</v>
      </c>
      <c r="G63">
        <f>B68</f>
        <v>0.001322403110636147</v>
      </c>
      <c r="H63">
        <f>B69</f>
        <v>0.001919691352150167</v>
      </c>
      <c r="I63">
        <f>B70</f>
        <v>0.0032326467447434857</v>
      </c>
      <c r="J63">
        <f>B71</f>
        <v>0.004438342525000962</v>
      </c>
      <c r="K63">
        <f>B72</f>
        <v>0.008391801130321978</v>
      </c>
    </row>
    <row r="64" spans="1:11" ht="12.75">
      <c r="A64" s="1">
        <v>2</v>
      </c>
      <c r="B64">
        <f>J56</f>
        <v>0.00011248043682253263</v>
      </c>
      <c r="C64" s="20">
        <f aca="true" t="shared" si="23" ref="C64:K72">IF($A64&lt;C$62,$B64,C$63)</f>
        <v>0.00011248043682253263</v>
      </c>
      <c r="D64" s="21">
        <f t="shared" si="23"/>
        <v>0.00011248043682253263</v>
      </c>
      <c r="E64" s="21">
        <f t="shared" si="23"/>
        <v>0.00011248043682253263</v>
      </c>
      <c r="F64" s="21">
        <f t="shared" si="23"/>
        <v>0.00011248043682253263</v>
      </c>
      <c r="G64" s="21">
        <f t="shared" si="23"/>
        <v>0.00011248043682253263</v>
      </c>
      <c r="H64" s="21">
        <f t="shared" si="23"/>
        <v>0.00011248043682253263</v>
      </c>
      <c r="I64" s="21">
        <f t="shared" si="23"/>
        <v>0.00011248043682253263</v>
      </c>
      <c r="J64" s="21">
        <f t="shared" si="23"/>
        <v>0.00011248043682253263</v>
      </c>
      <c r="K64" s="22">
        <f t="shared" si="23"/>
        <v>0.00011248043682253263</v>
      </c>
    </row>
    <row r="65" spans="1:11" ht="12.75">
      <c r="A65" s="1">
        <v>3</v>
      </c>
      <c r="B65">
        <f>I56</f>
        <v>0.00022867163088740537</v>
      </c>
      <c r="C65" s="23">
        <f t="shared" si="23"/>
        <v>0.00011248043682253263</v>
      </c>
      <c r="D65" s="20">
        <f t="shared" si="23"/>
        <v>0.00022867163088740537</v>
      </c>
      <c r="E65" s="21">
        <f t="shared" si="23"/>
        <v>0.00022867163088740537</v>
      </c>
      <c r="F65" s="21">
        <f t="shared" si="23"/>
        <v>0.00022867163088740537</v>
      </c>
      <c r="G65" s="21">
        <f t="shared" si="23"/>
        <v>0.00022867163088740537</v>
      </c>
      <c r="H65" s="21">
        <f t="shared" si="23"/>
        <v>0.00022867163088740537</v>
      </c>
      <c r="I65" s="21">
        <f t="shared" si="23"/>
        <v>0.00022867163088740537</v>
      </c>
      <c r="J65" s="21">
        <f t="shared" si="23"/>
        <v>0.00022867163088740537</v>
      </c>
      <c r="K65" s="22">
        <f t="shared" si="23"/>
        <v>0.00022867163088740537</v>
      </c>
    </row>
    <row r="66" spans="1:11" ht="12.75">
      <c r="A66" s="1">
        <v>4</v>
      </c>
      <c r="B66">
        <f>H56</f>
        <v>0.000260227605998028</v>
      </c>
      <c r="C66" s="23">
        <f t="shared" si="23"/>
        <v>0.00011248043682253263</v>
      </c>
      <c r="D66" s="23">
        <f t="shared" si="23"/>
        <v>0.00022867163088740537</v>
      </c>
      <c r="E66" s="20">
        <f t="shared" si="23"/>
        <v>0.000260227605998028</v>
      </c>
      <c r="F66" s="21">
        <f t="shared" si="23"/>
        <v>0.000260227605998028</v>
      </c>
      <c r="G66" s="21">
        <f t="shared" si="23"/>
        <v>0.000260227605998028</v>
      </c>
      <c r="H66" s="21">
        <f t="shared" si="23"/>
        <v>0.000260227605998028</v>
      </c>
      <c r="I66" s="21">
        <f t="shared" si="23"/>
        <v>0.000260227605998028</v>
      </c>
      <c r="J66" s="21">
        <f t="shared" si="23"/>
        <v>0.000260227605998028</v>
      </c>
      <c r="K66" s="22">
        <f t="shared" si="23"/>
        <v>0.000260227605998028</v>
      </c>
    </row>
    <row r="67" spans="1:11" ht="12.75">
      <c r="A67" s="1">
        <v>5</v>
      </c>
      <c r="B67">
        <f>G56</f>
        <v>0.0006950269926277958</v>
      </c>
      <c r="C67" s="23">
        <f t="shared" si="23"/>
        <v>0.00011248043682253263</v>
      </c>
      <c r="D67" s="23">
        <f t="shared" si="23"/>
        <v>0.00022867163088740537</v>
      </c>
      <c r="E67" s="23">
        <f t="shared" si="23"/>
        <v>0.000260227605998028</v>
      </c>
      <c r="F67" s="20">
        <f t="shared" si="23"/>
        <v>0.0006950269926277958</v>
      </c>
      <c r="G67" s="21">
        <f t="shared" si="23"/>
        <v>0.0006950269926277958</v>
      </c>
      <c r="H67" s="21">
        <f t="shared" si="23"/>
        <v>0.0006950269926277958</v>
      </c>
      <c r="I67" s="21">
        <f t="shared" si="23"/>
        <v>0.0006950269926277958</v>
      </c>
      <c r="J67" s="21">
        <f t="shared" si="23"/>
        <v>0.0006950269926277958</v>
      </c>
      <c r="K67" s="22">
        <f t="shared" si="23"/>
        <v>0.0006950269926277958</v>
      </c>
    </row>
    <row r="68" spans="1:11" ht="12.75">
      <c r="A68" s="1">
        <v>6</v>
      </c>
      <c r="B68">
        <f>F56</f>
        <v>0.001322403110636147</v>
      </c>
      <c r="C68" s="23">
        <f t="shared" si="23"/>
        <v>0.00011248043682253263</v>
      </c>
      <c r="D68" s="23">
        <f t="shared" si="23"/>
        <v>0.00022867163088740537</v>
      </c>
      <c r="E68" s="23">
        <f t="shared" si="23"/>
        <v>0.000260227605998028</v>
      </c>
      <c r="F68" s="23">
        <f t="shared" si="23"/>
        <v>0.0006950269926277958</v>
      </c>
      <c r="G68" s="20">
        <f t="shared" si="23"/>
        <v>0.001322403110636147</v>
      </c>
      <c r="H68" s="21">
        <f t="shared" si="23"/>
        <v>0.001322403110636147</v>
      </c>
      <c r="I68" s="21">
        <f t="shared" si="23"/>
        <v>0.001322403110636147</v>
      </c>
      <c r="J68" s="21">
        <f t="shared" si="23"/>
        <v>0.001322403110636147</v>
      </c>
      <c r="K68" s="22">
        <f t="shared" si="23"/>
        <v>0.001322403110636147</v>
      </c>
    </row>
    <row r="69" spans="1:11" ht="12.75">
      <c r="A69" s="1">
        <v>7</v>
      </c>
      <c r="B69">
        <f>E56</f>
        <v>0.001919691352150167</v>
      </c>
      <c r="C69" s="23">
        <f t="shared" si="23"/>
        <v>0.00011248043682253263</v>
      </c>
      <c r="D69" s="23">
        <f t="shared" si="23"/>
        <v>0.00022867163088740537</v>
      </c>
      <c r="E69" s="23">
        <f t="shared" si="23"/>
        <v>0.000260227605998028</v>
      </c>
      <c r="F69" s="23">
        <f t="shared" si="23"/>
        <v>0.0006950269926277958</v>
      </c>
      <c r="G69" s="23">
        <f t="shared" si="23"/>
        <v>0.001322403110636147</v>
      </c>
      <c r="H69" s="20">
        <f t="shared" si="23"/>
        <v>0.001919691352150167</v>
      </c>
      <c r="I69" s="21">
        <f t="shared" si="23"/>
        <v>0.001919691352150167</v>
      </c>
      <c r="J69" s="21">
        <f t="shared" si="23"/>
        <v>0.001919691352150167</v>
      </c>
      <c r="K69" s="22">
        <f t="shared" si="23"/>
        <v>0.001919691352150167</v>
      </c>
    </row>
    <row r="70" spans="1:11" ht="12.75">
      <c r="A70" s="1">
        <v>8</v>
      </c>
      <c r="B70">
        <f>D56</f>
        <v>0.0032326467447434857</v>
      </c>
      <c r="C70" s="23">
        <f t="shared" si="23"/>
        <v>0.00011248043682253263</v>
      </c>
      <c r="D70" s="23">
        <f t="shared" si="23"/>
        <v>0.00022867163088740537</v>
      </c>
      <c r="E70" s="23">
        <f t="shared" si="23"/>
        <v>0.000260227605998028</v>
      </c>
      <c r="F70" s="23">
        <f t="shared" si="23"/>
        <v>0.0006950269926277958</v>
      </c>
      <c r="G70" s="23">
        <f t="shared" si="23"/>
        <v>0.001322403110636147</v>
      </c>
      <c r="H70" s="23">
        <f t="shared" si="23"/>
        <v>0.001919691352150167</v>
      </c>
      <c r="I70" s="20">
        <f t="shared" si="23"/>
        <v>0.0032326467447434857</v>
      </c>
      <c r="J70" s="21">
        <f t="shared" si="23"/>
        <v>0.0032326467447434857</v>
      </c>
      <c r="K70" s="22">
        <f t="shared" si="23"/>
        <v>0.0032326467447434857</v>
      </c>
    </row>
    <row r="71" spans="1:11" ht="12.75">
      <c r="A71" s="1">
        <v>9</v>
      </c>
      <c r="B71">
        <f>C56</f>
        <v>0.004438342525000962</v>
      </c>
      <c r="C71" s="23">
        <f t="shared" si="23"/>
        <v>0.00011248043682253263</v>
      </c>
      <c r="D71" s="23">
        <f t="shared" si="23"/>
        <v>0.00022867163088740537</v>
      </c>
      <c r="E71" s="23">
        <f t="shared" si="23"/>
        <v>0.000260227605998028</v>
      </c>
      <c r="F71" s="23">
        <f t="shared" si="23"/>
        <v>0.0006950269926277958</v>
      </c>
      <c r="G71" s="23">
        <f t="shared" si="23"/>
        <v>0.001322403110636147</v>
      </c>
      <c r="H71" s="23">
        <f t="shared" si="23"/>
        <v>0.001919691352150167</v>
      </c>
      <c r="I71" s="23">
        <f t="shared" si="23"/>
        <v>0.0032326467447434857</v>
      </c>
      <c r="J71" s="20">
        <f t="shared" si="23"/>
        <v>0.004438342525000962</v>
      </c>
      <c r="K71" s="22">
        <f t="shared" si="23"/>
        <v>0.004438342525000962</v>
      </c>
    </row>
    <row r="72" spans="1:11" ht="12.75">
      <c r="A72" s="1">
        <v>10</v>
      </c>
      <c r="B72">
        <f>B56</f>
        <v>0.008391801130321978</v>
      </c>
      <c r="C72" s="24">
        <f t="shared" si="23"/>
        <v>0.00011248043682253263</v>
      </c>
      <c r="D72" s="24">
        <f t="shared" si="23"/>
        <v>0.00022867163088740537</v>
      </c>
      <c r="E72" s="24">
        <f t="shared" si="23"/>
        <v>0.000260227605998028</v>
      </c>
      <c r="F72" s="24">
        <f t="shared" si="23"/>
        <v>0.0006950269926277958</v>
      </c>
      <c r="G72" s="24">
        <f t="shared" si="23"/>
        <v>0.001322403110636147</v>
      </c>
      <c r="H72" s="24">
        <f t="shared" si="23"/>
        <v>0.001919691352150167</v>
      </c>
      <c r="I72" s="24">
        <f t="shared" si="23"/>
        <v>0.0032326467447434857</v>
      </c>
      <c r="J72" s="24">
        <f t="shared" si="23"/>
        <v>0.004438342525000962</v>
      </c>
      <c r="K72" s="25">
        <f t="shared" si="23"/>
        <v>0.008391801130321978</v>
      </c>
    </row>
    <row r="74" ht="12.75">
      <c r="D74" s="5" t="s">
        <v>31</v>
      </c>
    </row>
    <row r="75" spans="3:11" ht="12.75">
      <c r="C75" s="1">
        <v>2</v>
      </c>
      <c r="D75" s="1">
        <v>3</v>
      </c>
      <c r="E75" s="1">
        <v>4</v>
      </c>
      <c r="F75" s="1">
        <v>5</v>
      </c>
      <c r="G75" s="1">
        <v>6</v>
      </c>
      <c r="H75" s="1">
        <v>7</v>
      </c>
      <c r="I75" s="1">
        <v>8</v>
      </c>
      <c r="J75" s="1">
        <v>9</v>
      </c>
      <c r="K75" s="1">
        <v>10</v>
      </c>
    </row>
    <row r="76" spans="3:11" ht="12.75">
      <c r="C76" s="26">
        <f>B77</f>
        <v>5433718.8145487895</v>
      </c>
      <c r="D76" s="26">
        <f>B78</f>
        <v>5378826.290064239</v>
      </c>
      <c r="E76" s="26">
        <f>B79</f>
        <v>5297905.820825462</v>
      </c>
      <c r="F76" s="26">
        <f>B80</f>
        <v>4858199.639049739</v>
      </c>
      <c r="G76" s="26">
        <f>B81</f>
        <v>5111171.457661663</v>
      </c>
      <c r="H76" s="26">
        <f>B82</f>
        <v>5660770.620135548</v>
      </c>
      <c r="I76" s="26">
        <f>B83</f>
        <v>6784799.0119525</v>
      </c>
      <c r="J76" s="26">
        <f>B84</f>
        <v>5642266.263261643</v>
      </c>
      <c r="K76" s="26">
        <f>B85</f>
        <v>4969824.694424728</v>
      </c>
    </row>
    <row r="77" spans="1:11" ht="12.75">
      <c r="A77" s="1">
        <v>2</v>
      </c>
      <c r="B77" s="9">
        <f aca="true" t="shared" si="24" ref="B77:B85">P7</f>
        <v>5433718.8145487895</v>
      </c>
      <c r="C77" s="20">
        <f aca="true" t="shared" si="25" ref="C77:K77">C64*C$76*$B77</f>
        <v>3321018658.8161983</v>
      </c>
      <c r="D77" s="21">
        <f t="shared" si="25"/>
        <v>3287469057.840415</v>
      </c>
      <c r="E77" s="21">
        <f t="shared" si="25"/>
        <v>3238011513.6806784</v>
      </c>
      <c r="F77" s="21">
        <f t="shared" si="25"/>
        <v>2969268782.6133065</v>
      </c>
      <c r="G77" s="21">
        <f t="shared" si="25"/>
        <v>3123881886.1687264</v>
      </c>
      <c r="H77" s="21">
        <f t="shared" si="25"/>
        <v>3459789785.664459</v>
      </c>
      <c r="I77" s="21">
        <f t="shared" si="25"/>
        <v>4146781400.3700943</v>
      </c>
      <c r="J77" s="21">
        <f t="shared" si="25"/>
        <v>3448480162.0816026</v>
      </c>
      <c r="K77" s="22">
        <f t="shared" si="25"/>
        <v>3037492572.681198</v>
      </c>
    </row>
    <row r="78" spans="1:11" ht="12.75">
      <c r="A78" s="1">
        <v>3</v>
      </c>
      <c r="B78" s="9">
        <f t="shared" si="24"/>
        <v>5378826.290064239</v>
      </c>
      <c r="C78" s="23">
        <f aca="true" t="shared" si="26" ref="C78:K78">C65*C$76*$B78</f>
        <v>3287469057.840415</v>
      </c>
      <c r="D78" s="17">
        <f t="shared" si="26"/>
        <v>6615875546.8567705</v>
      </c>
      <c r="E78" s="17">
        <f t="shared" si="26"/>
        <v>6516344585.117791</v>
      </c>
      <c r="F78" s="17">
        <f t="shared" si="26"/>
        <v>5975512585.916527</v>
      </c>
      <c r="G78" s="17">
        <f t="shared" si="26"/>
        <v>6286664123.174766</v>
      </c>
      <c r="H78" s="17">
        <f t="shared" si="26"/>
        <v>6962662838.043192</v>
      </c>
      <c r="I78" s="17">
        <f t="shared" si="26"/>
        <v>8345200877.08176</v>
      </c>
      <c r="J78" s="17">
        <f t="shared" si="26"/>
        <v>6939902757.023562</v>
      </c>
      <c r="K78" s="27">
        <f t="shared" si="26"/>
        <v>6112809727.420441</v>
      </c>
    </row>
    <row r="79" spans="1:11" ht="12.75">
      <c r="A79" s="1">
        <v>4</v>
      </c>
      <c r="B79" s="9">
        <f t="shared" si="24"/>
        <v>5297905.820825462</v>
      </c>
      <c r="C79" s="23">
        <f aca="true" t="shared" si="27" ref="C79:K79">C66*C$76*$B79</f>
        <v>3238011513.6806784</v>
      </c>
      <c r="D79" s="17">
        <f t="shared" si="27"/>
        <v>6516344585.117792</v>
      </c>
      <c r="E79" s="17">
        <f t="shared" si="27"/>
        <v>7304017983.464178</v>
      </c>
      <c r="F79" s="17">
        <f t="shared" si="27"/>
        <v>6697812065.928661</v>
      </c>
      <c r="G79" s="17">
        <f t="shared" si="27"/>
        <v>7046574534.522949</v>
      </c>
      <c r="H79" s="17">
        <f t="shared" si="27"/>
        <v>7804285657.024678</v>
      </c>
      <c r="I79" s="17">
        <f t="shared" si="27"/>
        <v>9353940155.50275</v>
      </c>
      <c r="J79" s="17">
        <f t="shared" si="27"/>
        <v>7778774415.422731</v>
      </c>
      <c r="K79" s="27">
        <f t="shared" si="27"/>
        <v>6851705215.30463</v>
      </c>
    </row>
    <row r="80" spans="1:11" ht="12.75">
      <c r="A80" s="1">
        <v>5</v>
      </c>
      <c r="B80" s="9">
        <f t="shared" si="24"/>
        <v>4858199.639049739</v>
      </c>
      <c r="C80" s="23">
        <f aca="true" t="shared" si="28" ref="C80:K80">C67*C$76*$B80</f>
        <v>2969268782.6133065</v>
      </c>
      <c r="D80" s="17">
        <f t="shared" si="28"/>
        <v>5975512585.916527</v>
      </c>
      <c r="E80" s="17">
        <f t="shared" si="28"/>
        <v>6697812065.928661</v>
      </c>
      <c r="F80" s="17">
        <f t="shared" si="28"/>
        <v>16404099177.14105</v>
      </c>
      <c r="G80" s="17">
        <f t="shared" si="28"/>
        <v>17258278731.26564</v>
      </c>
      <c r="H80" s="17">
        <f t="shared" si="28"/>
        <v>19114044207.93072</v>
      </c>
      <c r="I80" s="17">
        <f t="shared" si="28"/>
        <v>22909415865.58747</v>
      </c>
      <c r="J80" s="17">
        <f t="shared" si="28"/>
        <v>19051562768.730724</v>
      </c>
      <c r="K80" s="27">
        <f t="shared" si="28"/>
        <v>16781010093.750347</v>
      </c>
    </row>
    <row r="81" spans="1:11" ht="12.75">
      <c r="A81" s="1">
        <v>6</v>
      </c>
      <c r="B81" s="9">
        <f t="shared" si="24"/>
        <v>5111171.457661663</v>
      </c>
      <c r="C81" s="23">
        <f aca="true" t="shared" si="29" ref="C81:K81">C68*C$76*$B81</f>
        <v>3123881886.168727</v>
      </c>
      <c r="D81" s="17">
        <f t="shared" si="29"/>
        <v>6286664123.174766</v>
      </c>
      <c r="E81" s="17">
        <f t="shared" si="29"/>
        <v>7046574534.522949</v>
      </c>
      <c r="F81" s="17">
        <f t="shared" si="29"/>
        <v>17258278731.26564</v>
      </c>
      <c r="G81" s="17">
        <f t="shared" si="29"/>
        <v>34546556283.18707</v>
      </c>
      <c r="H81" s="17">
        <f t="shared" si="29"/>
        <v>38261312979.743454</v>
      </c>
      <c r="I81" s="17">
        <f t="shared" si="29"/>
        <v>45858653515.756256</v>
      </c>
      <c r="J81" s="17">
        <f t="shared" si="29"/>
        <v>38136241494.36602</v>
      </c>
      <c r="K81" s="27">
        <f t="shared" si="29"/>
        <v>33591189406.520977</v>
      </c>
    </row>
    <row r="82" spans="1:11" ht="12.75">
      <c r="A82" s="1">
        <v>7</v>
      </c>
      <c r="B82" s="9">
        <f t="shared" si="24"/>
        <v>5660770.620135548</v>
      </c>
      <c r="C82" s="23">
        <f aca="true" t="shared" si="30" ref="C82:K82">C69*C$76*$B82</f>
        <v>3459789785.664459</v>
      </c>
      <c r="D82" s="17">
        <f t="shared" si="30"/>
        <v>6962662838.043192</v>
      </c>
      <c r="E82" s="17">
        <f t="shared" si="30"/>
        <v>7804285657.024677</v>
      </c>
      <c r="F82" s="17">
        <f t="shared" si="30"/>
        <v>19114044207.93072</v>
      </c>
      <c r="G82" s="17">
        <f t="shared" si="30"/>
        <v>38261312979.743454</v>
      </c>
      <c r="H82" s="17">
        <f t="shared" si="30"/>
        <v>61515211694.770195</v>
      </c>
      <c r="I82" s="17">
        <f t="shared" si="30"/>
        <v>73729952251.04736</v>
      </c>
      <c r="J82" s="17">
        <f t="shared" si="30"/>
        <v>61314126099.405334</v>
      </c>
      <c r="K82" s="27">
        <f t="shared" si="30"/>
        <v>54006749023.88347</v>
      </c>
    </row>
    <row r="83" spans="1:11" ht="12.75">
      <c r="A83" s="1">
        <v>8</v>
      </c>
      <c r="B83" s="9">
        <f t="shared" si="24"/>
        <v>6784799.0119525</v>
      </c>
      <c r="C83" s="23">
        <f aca="true" t="shared" si="31" ref="C83:K83">C70*C$76*$B83</f>
        <v>4146781400.3700943</v>
      </c>
      <c r="D83" s="17">
        <f t="shared" si="31"/>
        <v>8345200877.081761</v>
      </c>
      <c r="E83" s="17">
        <f t="shared" si="31"/>
        <v>9353940155.502748</v>
      </c>
      <c r="F83" s="17">
        <f t="shared" si="31"/>
        <v>22909415865.587475</v>
      </c>
      <c r="G83" s="17">
        <f t="shared" si="31"/>
        <v>45858653515.756256</v>
      </c>
      <c r="H83" s="17">
        <f t="shared" si="31"/>
        <v>73729952251.04736</v>
      </c>
      <c r="I83" s="17">
        <f t="shared" si="31"/>
        <v>148810036271.15427</v>
      </c>
      <c r="J83" s="17">
        <f t="shared" si="31"/>
        <v>123751027231.36545</v>
      </c>
      <c r="K83" s="27">
        <f t="shared" si="31"/>
        <v>109002461493.07738</v>
      </c>
    </row>
    <row r="84" spans="1:11" ht="12.75">
      <c r="A84" s="1">
        <v>9</v>
      </c>
      <c r="B84" s="9">
        <f t="shared" si="24"/>
        <v>5642266.263261643</v>
      </c>
      <c r="C84" s="23">
        <f aca="true" t="shared" si="32" ref="C84:K84">C71*C$76*$B84</f>
        <v>3448480162.081603</v>
      </c>
      <c r="D84" s="17">
        <f t="shared" si="32"/>
        <v>6939902757.023562</v>
      </c>
      <c r="E84" s="17">
        <f t="shared" si="32"/>
        <v>7778774415.422731</v>
      </c>
      <c r="F84" s="17">
        <f t="shared" si="32"/>
        <v>19051562768.73072</v>
      </c>
      <c r="G84" s="17">
        <f t="shared" si="32"/>
        <v>38136241494.36602</v>
      </c>
      <c r="H84" s="17">
        <f t="shared" si="32"/>
        <v>61314126099.40535</v>
      </c>
      <c r="I84" s="17">
        <f t="shared" si="32"/>
        <v>123751027231.36543</v>
      </c>
      <c r="J84" s="17">
        <f t="shared" si="32"/>
        <v>141295382523.77914</v>
      </c>
      <c r="K84" s="27">
        <f t="shared" si="32"/>
        <v>124455892102.64157</v>
      </c>
    </row>
    <row r="85" spans="1:11" ht="12.75">
      <c r="A85" s="1">
        <v>10</v>
      </c>
      <c r="B85" s="9">
        <f t="shared" si="24"/>
        <v>4969824.694424728</v>
      </c>
      <c r="C85" s="24">
        <f aca="true" t="shared" si="33" ref="C85:K85">C72*C$76*$B85</f>
        <v>3037492572.681198</v>
      </c>
      <c r="D85" s="28">
        <f t="shared" si="33"/>
        <v>6112809727.420441</v>
      </c>
      <c r="E85" s="28">
        <f t="shared" si="33"/>
        <v>6851705215.30463</v>
      </c>
      <c r="F85" s="28">
        <f t="shared" si="33"/>
        <v>16781010093.750347</v>
      </c>
      <c r="G85" s="28">
        <f t="shared" si="33"/>
        <v>33591189406.520977</v>
      </c>
      <c r="H85" s="28">
        <f t="shared" si="33"/>
        <v>54006749023.88348</v>
      </c>
      <c r="I85" s="28">
        <f t="shared" si="33"/>
        <v>109002461493.0774</v>
      </c>
      <c r="J85" s="28">
        <f t="shared" si="33"/>
        <v>124455892102.64159</v>
      </c>
      <c r="K85" s="29">
        <f t="shared" si="33"/>
        <v>207270417770.39163</v>
      </c>
    </row>
    <row r="87" ht="12.75">
      <c r="D87" s="5" t="s">
        <v>32</v>
      </c>
    </row>
    <row r="88" spans="3:11" ht="12.75">
      <c r="C88" s="1">
        <v>2</v>
      </c>
      <c r="D88" s="1">
        <v>3</v>
      </c>
      <c r="E88" s="1">
        <v>4</v>
      </c>
      <c r="F88" s="1">
        <v>5</v>
      </c>
      <c r="G88" s="1">
        <v>6</v>
      </c>
      <c r="H88" s="1">
        <v>7</v>
      </c>
      <c r="I88" s="1">
        <v>8</v>
      </c>
      <c r="J88" s="1">
        <v>9</v>
      </c>
      <c r="K88" s="1">
        <v>10</v>
      </c>
    </row>
    <row r="89" spans="3:11" ht="12.75">
      <c r="C89" s="26">
        <f>B90</f>
        <v>57628.28002653036</v>
      </c>
      <c r="D89" s="26">
        <f>B91</f>
        <v>81338.03259765243</v>
      </c>
      <c r="E89" s="26">
        <f>B92</f>
        <v>85463.54768826402</v>
      </c>
      <c r="F89" s="26">
        <f>B93</f>
        <v>128078.48834656447</v>
      </c>
      <c r="G89" s="26">
        <f>B94</f>
        <v>185867.03925975438</v>
      </c>
      <c r="H89" s="26">
        <f>B95</f>
        <v>248022.6031932779</v>
      </c>
      <c r="I89" s="26">
        <f>B96</f>
        <v>385759.03913084685</v>
      </c>
      <c r="J89" s="26">
        <f>B97</f>
        <v>375892.78062205337</v>
      </c>
      <c r="K89" s="26">
        <f>B98</f>
        <v>455269.60997895704</v>
      </c>
    </row>
    <row r="90" spans="1:15" ht="12.75">
      <c r="A90" s="1">
        <v>2</v>
      </c>
      <c r="B90" s="9">
        <f aca="true" t="shared" si="34" ref="B90:B98">B77*B64^0.5</f>
        <v>57628.28002653036</v>
      </c>
      <c r="C90" s="20">
        <f aca="true" t="shared" si="35" ref="C90:K90">C77/($B90*C$89)</f>
        <v>1.0000000000000002</v>
      </c>
      <c r="D90" s="21">
        <f t="shared" si="35"/>
        <v>0.7013460454501643</v>
      </c>
      <c r="E90" s="21">
        <f t="shared" si="35"/>
        <v>0.6574486136879878</v>
      </c>
      <c r="F90" s="21">
        <f t="shared" si="35"/>
        <v>0.4022885403542392</v>
      </c>
      <c r="G90" s="21">
        <f t="shared" si="35"/>
        <v>0.2916463637898805</v>
      </c>
      <c r="H90" s="21">
        <f t="shared" si="35"/>
        <v>0.24205986843370744</v>
      </c>
      <c r="I90" s="21">
        <f t="shared" si="35"/>
        <v>0.1865345882444738</v>
      </c>
      <c r="J90" s="21">
        <f t="shared" si="35"/>
        <v>0.1591945110541694</v>
      </c>
      <c r="K90" s="22">
        <f t="shared" si="35"/>
        <v>0.11577396454650256</v>
      </c>
      <c r="L90" s="2"/>
      <c r="M90" s="9"/>
      <c r="N90" s="9"/>
      <c r="O90" s="9"/>
    </row>
    <row r="91" spans="1:14" ht="12.75">
      <c r="A91" s="1">
        <v>3</v>
      </c>
      <c r="B91" s="9">
        <f t="shared" si="34"/>
        <v>81338.03259765243</v>
      </c>
      <c r="C91" s="23">
        <f aca="true" t="shared" si="36" ref="C91:K91">C78/($B91*C$89)</f>
        <v>0.7013460454501643</v>
      </c>
      <c r="D91" s="17">
        <f t="shared" si="36"/>
        <v>1.0000000000000002</v>
      </c>
      <c r="E91" s="17">
        <f t="shared" si="36"/>
        <v>0.9374097393904878</v>
      </c>
      <c r="F91" s="17">
        <f t="shared" si="36"/>
        <v>0.5735949364283179</v>
      </c>
      <c r="G91" s="17">
        <f t="shared" si="36"/>
        <v>0.4158380384146675</v>
      </c>
      <c r="H91" s="17">
        <f t="shared" si="36"/>
        <v>0.34513614214269855</v>
      </c>
      <c r="I91" s="17">
        <f t="shared" si="36"/>
        <v>0.2659665502565786</v>
      </c>
      <c r="J91" s="17">
        <f t="shared" si="36"/>
        <v>0.22698425703960332</v>
      </c>
      <c r="K91" s="27">
        <f t="shared" si="36"/>
        <v>0.16507395357478938</v>
      </c>
      <c r="L91" s="2"/>
      <c r="M91" s="9"/>
      <c r="N91" s="9"/>
    </row>
    <row r="92" spans="1:14" ht="12.75">
      <c r="A92" s="1">
        <v>4</v>
      </c>
      <c r="B92" s="9">
        <f t="shared" si="34"/>
        <v>85463.54768826402</v>
      </c>
      <c r="C92" s="23">
        <f aca="true" t="shared" si="37" ref="C92:K92">C79/($B92*C$89)</f>
        <v>0.6574486136879878</v>
      </c>
      <c r="D92" s="17">
        <f t="shared" si="37"/>
        <v>0.9374097393904879</v>
      </c>
      <c r="E92" s="17">
        <f t="shared" si="37"/>
        <v>1</v>
      </c>
      <c r="F92" s="17">
        <f t="shared" si="37"/>
        <v>0.6118935107301897</v>
      </c>
      <c r="G92" s="17">
        <f t="shared" si="37"/>
        <v>0.44360328353858264</v>
      </c>
      <c r="H92" s="17">
        <f t="shared" si="37"/>
        <v>0.36818066597762167</v>
      </c>
      <c r="I92" s="17">
        <f t="shared" si="37"/>
        <v>0.2837249700749988</v>
      </c>
      <c r="J92" s="17">
        <f t="shared" si="37"/>
        <v>0.24213985357906614</v>
      </c>
      <c r="K92" s="27">
        <f t="shared" si="37"/>
        <v>0.17609583796528713</v>
      </c>
      <c r="L92" s="2"/>
      <c r="M92" s="9"/>
      <c r="N92" s="9"/>
    </row>
    <row r="93" spans="1:14" ht="12.75">
      <c r="A93" s="1">
        <v>5</v>
      </c>
      <c r="B93" s="9">
        <f t="shared" si="34"/>
        <v>128078.48834656447</v>
      </c>
      <c r="C93" s="23">
        <f aca="true" t="shared" si="38" ref="C93:K93">C80/($B93*C$89)</f>
        <v>0.4022885403542392</v>
      </c>
      <c r="D93" s="17">
        <f t="shared" si="38"/>
        <v>0.5735949364283179</v>
      </c>
      <c r="E93" s="17">
        <f t="shared" si="38"/>
        <v>0.6118935107301897</v>
      </c>
      <c r="F93" s="17">
        <f t="shared" si="38"/>
        <v>1</v>
      </c>
      <c r="G93" s="17">
        <f t="shared" si="38"/>
        <v>0.7249681125220928</v>
      </c>
      <c r="H93" s="17">
        <f t="shared" si="38"/>
        <v>0.6017070936710234</v>
      </c>
      <c r="I93" s="17">
        <f t="shared" si="38"/>
        <v>0.4636835741833931</v>
      </c>
      <c r="J93" s="17">
        <f t="shared" si="38"/>
        <v>0.39572221200730484</v>
      </c>
      <c r="K93" s="27">
        <f t="shared" si="38"/>
        <v>0.2877883731029391</v>
      </c>
      <c r="L93" s="2"/>
      <c r="M93" s="9"/>
      <c r="N93" s="9"/>
    </row>
    <row r="94" spans="1:14" ht="12.75">
      <c r="A94" s="1">
        <v>6</v>
      </c>
      <c r="B94" s="9">
        <f t="shared" si="34"/>
        <v>185867.03925975438</v>
      </c>
      <c r="C94" s="23">
        <f aca="true" t="shared" si="39" ref="C94:K94">C81/($B94*C$89)</f>
        <v>0.2916463637898805</v>
      </c>
      <c r="D94" s="17">
        <f t="shared" si="39"/>
        <v>0.4158380384146675</v>
      </c>
      <c r="E94" s="17">
        <f t="shared" si="39"/>
        <v>0.44360328353858264</v>
      </c>
      <c r="F94" s="17">
        <f t="shared" si="39"/>
        <v>0.7249681125220928</v>
      </c>
      <c r="G94" s="17">
        <f t="shared" si="39"/>
        <v>0.9999999999999998</v>
      </c>
      <c r="H94" s="17">
        <f t="shared" si="39"/>
        <v>0.8299773235235731</v>
      </c>
      <c r="I94" s="17">
        <f t="shared" si="39"/>
        <v>0.6395916815848404</v>
      </c>
      <c r="J94" s="17">
        <f t="shared" si="39"/>
        <v>0.5458477485728662</v>
      </c>
      <c r="K94" s="27">
        <f t="shared" si="39"/>
        <v>0.39696693983098313</v>
      </c>
      <c r="L94" s="2"/>
      <c r="M94" s="9"/>
      <c r="N94" s="9"/>
    </row>
    <row r="95" spans="1:14" ht="12.75">
      <c r="A95" s="1">
        <v>7</v>
      </c>
      <c r="B95" s="9">
        <f t="shared" si="34"/>
        <v>248022.6031932779</v>
      </c>
      <c r="C95" s="23">
        <f aca="true" t="shared" si="40" ref="C95:K95">C82/($B95*C$89)</f>
        <v>0.24205986843370744</v>
      </c>
      <c r="D95" s="17">
        <f t="shared" si="40"/>
        <v>0.34513614214269855</v>
      </c>
      <c r="E95" s="17">
        <f t="shared" si="40"/>
        <v>0.3681806659776216</v>
      </c>
      <c r="F95" s="17">
        <f t="shared" si="40"/>
        <v>0.6017070936710234</v>
      </c>
      <c r="G95" s="17">
        <f t="shared" si="40"/>
        <v>0.8299773235235731</v>
      </c>
      <c r="H95" s="17">
        <f t="shared" si="40"/>
        <v>1.0000000000000002</v>
      </c>
      <c r="I95" s="17">
        <f t="shared" si="40"/>
        <v>0.7706134414245531</v>
      </c>
      <c r="J95" s="17">
        <f t="shared" si="40"/>
        <v>0.6576658579725195</v>
      </c>
      <c r="K95" s="27">
        <f t="shared" si="40"/>
        <v>0.4782864887750255</v>
      </c>
      <c r="L95" s="2"/>
      <c r="M95" s="9"/>
      <c r="N95" s="9"/>
    </row>
    <row r="96" spans="1:14" ht="12.75">
      <c r="A96" s="1">
        <v>8</v>
      </c>
      <c r="B96" s="9">
        <f t="shared" si="34"/>
        <v>385759.03913084685</v>
      </c>
      <c r="C96" s="23">
        <f aca="true" t="shared" si="41" ref="C96:K96">C83/($B96*C$89)</f>
        <v>0.1865345882444738</v>
      </c>
      <c r="D96" s="17">
        <f t="shared" si="41"/>
        <v>0.2659665502565786</v>
      </c>
      <c r="E96" s="17">
        <f t="shared" si="41"/>
        <v>0.28372497007499875</v>
      </c>
      <c r="F96" s="17">
        <f t="shared" si="41"/>
        <v>0.4636835741833932</v>
      </c>
      <c r="G96" s="17">
        <f t="shared" si="41"/>
        <v>0.6395916815848404</v>
      </c>
      <c r="H96" s="17">
        <f t="shared" si="41"/>
        <v>0.7706134414245531</v>
      </c>
      <c r="I96" s="17">
        <f t="shared" si="41"/>
        <v>1.0000000000000002</v>
      </c>
      <c r="J96" s="17">
        <f t="shared" si="41"/>
        <v>0.8534315943889601</v>
      </c>
      <c r="K96" s="27">
        <f t="shared" si="41"/>
        <v>0.6206568210007691</v>
      </c>
      <c r="L96" s="2"/>
      <c r="M96" s="9"/>
      <c r="N96" s="9"/>
    </row>
    <row r="97" spans="1:14" ht="12.75">
      <c r="A97" s="1">
        <v>9</v>
      </c>
      <c r="B97" s="9">
        <f t="shared" si="34"/>
        <v>375892.78062205337</v>
      </c>
      <c r="C97" s="23">
        <f aca="true" t="shared" si="42" ref="C97:K97">C84/($B97*C$89)</f>
        <v>0.1591945110541694</v>
      </c>
      <c r="D97" s="17">
        <f t="shared" si="42"/>
        <v>0.22698425703960332</v>
      </c>
      <c r="E97" s="17">
        <f t="shared" si="42"/>
        <v>0.24213985357906614</v>
      </c>
      <c r="F97" s="17">
        <f t="shared" si="42"/>
        <v>0.39572221200730473</v>
      </c>
      <c r="G97" s="17">
        <f t="shared" si="42"/>
        <v>0.5458477485728662</v>
      </c>
      <c r="H97" s="17">
        <f t="shared" si="42"/>
        <v>0.6576658579725196</v>
      </c>
      <c r="I97" s="17">
        <f t="shared" si="42"/>
        <v>0.85343159438896</v>
      </c>
      <c r="J97" s="17">
        <f t="shared" si="42"/>
        <v>1</v>
      </c>
      <c r="K97" s="27">
        <f t="shared" si="42"/>
        <v>0.7272484696856661</v>
      </c>
      <c r="L97" s="2"/>
      <c r="M97" s="9"/>
      <c r="N97" s="9"/>
    </row>
    <row r="98" spans="1:14" ht="12.75">
      <c r="A98" s="1">
        <v>10</v>
      </c>
      <c r="B98" s="9">
        <f t="shared" si="34"/>
        <v>455269.60997895704</v>
      </c>
      <c r="C98" s="24">
        <f aca="true" t="shared" si="43" ref="C98:K98">C85/($B98*C$89)</f>
        <v>0.11577396454650256</v>
      </c>
      <c r="D98" s="28">
        <f t="shared" si="43"/>
        <v>0.16507395357478938</v>
      </c>
      <c r="E98" s="28">
        <f t="shared" si="43"/>
        <v>0.17609583796528713</v>
      </c>
      <c r="F98" s="28">
        <f t="shared" si="43"/>
        <v>0.2877883731029391</v>
      </c>
      <c r="G98" s="28">
        <f t="shared" si="43"/>
        <v>0.39696693983098313</v>
      </c>
      <c r="H98" s="28">
        <f t="shared" si="43"/>
        <v>0.47828648877502555</v>
      </c>
      <c r="I98" s="28">
        <f t="shared" si="43"/>
        <v>0.6206568210007692</v>
      </c>
      <c r="J98" s="28">
        <f t="shared" si="43"/>
        <v>0.7272484696856663</v>
      </c>
      <c r="K98" s="29">
        <f t="shared" si="43"/>
        <v>0.9999999999999999</v>
      </c>
      <c r="L98" s="2"/>
      <c r="M98" s="9"/>
      <c r="N98" s="9"/>
    </row>
  </sheetData>
  <printOptions/>
  <pageMargins left="0.75" right="0.75" top="1" bottom="1" header="0.5" footer="0.5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Munich Re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dclarkr</dc:creator>
  <cp:keywords/>
  <dc:description/>
  <cp:lastModifiedBy>cmarx</cp:lastModifiedBy>
  <cp:lastPrinted>2006-02-03T14:45:05Z</cp:lastPrinted>
  <dcterms:created xsi:type="dcterms:W3CDTF">2006-01-23T15:45:57Z</dcterms:created>
  <dcterms:modified xsi:type="dcterms:W3CDTF">2006-09-14T19:42:25Z</dcterms:modified>
  <cp:category/>
  <cp:version/>
  <cp:contentType/>
  <cp:contentStatus/>
</cp:coreProperties>
</file>