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8070" tabRatio="814" activeTab="0"/>
  </bookViews>
  <sheets>
    <sheet name="input" sheetId="1" r:id="rId1"/>
    <sheet name="I-27" sheetId="2" r:id="rId2"/>
    <sheet name="I-28" sheetId="3" r:id="rId3"/>
    <sheet name="I-29" sheetId="4" r:id="rId4"/>
    <sheet name="I-30" sheetId="5" r:id="rId5"/>
    <sheet name="I-31" sheetId="6" r:id="rId6"/>
    <sheet name="I-32" sheetId="7" r:id="rId7"/>
    <sheet name="I-34" sheetId="8" r:id="rId8"/>
    <sheet name="I-36" sheetId="9" r:id="rId9"/>
    <sheet name="I-37" sheetId="10" r:id="rId10"/>
    <sheet name="I-39" sheetId="11" r:id="rId11"/>
    <sheet name="I-40" sheetId="12" r:id="rId12"/>
    <sheet name="I-41" sheetId="13" r:id="rId13"/>
    <sheet name="I-42" sheetId="14" r:id="rId14"/>
    <sheet name="I-43" sheetId="15" r:id="rId15"/>
    <sheet name="I-48" sheetId="16" r:id="rId16"/>
    <sheet name="I-49" sheetId="17" r:id="rId17"/>
  </sheets>
  <definedNames>
    <definedName name="curreval">'input'!$C$3</definedName>
    <definedName name="curryr" localSheetId="14">'input'!$C$1</definedName>
    <definedName name="latest_year">'input'!$C$2</definedName>
    <definedName name="_xlnm.Print_Area" localSheetId="15">'I-48'!$A$1:$E$34</definedName>
  </definedNames>
  <calcPr fullCalcOnLoad="1"/>
</workbook>
</file>

<file path=xl/sharedStrings.xml><?xml version="1.0" encoding="utf-8"?>
<sst xmlns="http://schemas.openxmlformats.org/spreadsheetml/2006/main" count="586" uniqueCount="117">
  <si>
    <t>Cumulative Paid Losses ($000 Omitted)</t>
  </si>
  <si>
    <t xml:space="preserve">Final 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</si>
  <si>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</si>
  <si>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</si>
  <si>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</si>
  <si>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</si>
  <si>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</si>
  <si>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</si>
  <si>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</si>
  <si>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</si>
  <si>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</si>
  <si>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</si>
  <si>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</si>
  <si>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</si>
  <si>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</si>
  <si>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</si>
  <si>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>12-to-24 Months</t>
  </si>
  <si>
    <t>=</t>
  </si>
  <si>
    <t>7,541 / 4,212</t>
  </si>
  <si>
    <t xml:space="preserve">XXX </t>
  </si>
  <si>
    <t>At 24 Months:</t>
  </si>
  <si>
    <t>12,532 = 6,962 x 1.800</t>
  </si>
  <si>
    <t>At 36 Months:</t>
  </si>
  <si>
    <t>15,477 = 12,532 x 1.235</t>
  </si>
  <si>
    <t>Cumulative Development Factors</t>
  </si>
  <si>
    <t>12 to Ult</t>
  </si>
  <si>
    <t>24 to Ult</t>
  </si>
  <si>
    <t>36 to Ult</t>
  </si>
  <si>
    <t>48 to Ult</t>
  </si>
  <si>
    <t>60 to Ult</t>
  </si>
  <si>
    <t>72 to Ult</t>
  </si>
  <si>
    <t>Actual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</si>
  <si>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</si>
  <si>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</si>
  <si>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</si>
  <si>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</si>
  <si>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</si>
  <si>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</si>
  <si>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</si>
  <si>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</si>
  <si>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Factors to</t>
  </si>
  <si>
    <t>Reserves</t>
  </si>
  <si>
    <t>[(2) x (4)]</t>
  </si>
  <si>
    <t>{(5) - (6)}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</si>
  <si>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</si>
  <si>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</si>
  <si>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</si>
  <si>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</si>
  <si>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</si>
  <si>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</si>
  <si>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</si>
  <si>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</si>
  <si>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Final</t>
  </si>
  <si>
    <t>* = paid losses + case reserves</t>
  </si>
  <si>
    <t>Selected Cumulative Development factors to Ultimate</t>
  </si>
  <si>
    <t>Reported</t>
  </si>
  <si>
    <t>[(2) x (3)]</t>
  </si>
  <si>
    <t>{(4) - (5)}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</si>
  <si>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</si>
  <si>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</si>
  <si>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</si>
  <si>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</si>
  <si>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</si>
  <si>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</si>
  <si>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</si>
  <si>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Estimated Loss Reserves Based on:</t>
  </si>
  <si>
    <t>Accident Year</t>
  </si>
  <si>
    <t>Case</t>
  </si>
  <si>
    <t>IBNR</t>
  </si>
  <si>
    <t>Selected Loss Development Factors</t>
  </si>
  <si>
    <t>LDFs</t>
  </si>
  <si>
    <t>Latest evaluation date:</t>
  </si>
  <si>
    <t>Average - All Years</t>
  </si>
  <si>
    <t>Average - Latest 3 Years</t>
  </si>
  <si>
    <t>Average - Excl Hi &amp; Lo</t>
  </si>
  <si>
    <t>Wt Average - All Years</t>
  </si>
  <si>
    <t>Selected LDF</t>
  </si>
  <si>
    <t>15,477 =   6,962 x 1.800 x 1.235</t>
  </si>
  <si>
    <t>= 6,962 x 1.800</t>
  </si>
  <si>
    <t>= 11,172 x 1.235</t>
  </si>
  <si>
    <t>=   6,962 x 1.800 x 1.235</t>
  </si>
  <si>
    <t>Ratio Paid to Case Reported</t>
  </si>
  <si>
    <t>Cumulative Case Reported Losses ($000 Omitted)</t>
  </si>
  <si>
    <t>Cumulative Case Reported Losses* ($000 Omitted)</t>
  </si>
  <si>
    <t>Cumulative LDF</t>
  </si>
  <si>
    <t>Cumulative Accident Year Paid as of Year End</t>
  </si>
  <si>
    <t>24 - 36</t>
  </si>
  <si>
    <t>+7,541 / 4,212</t>
  </si>
  <si>
    <t>+6,671 / 3,780</t>
  </si>
  <si>
    <t>+8,156 / 6,671</t>
  </si>
  <si>
    <t>Evaluation Interval In Months</t>
  </si>
  <si>
    <t>[(5) - (6)]</t>
  </si>
  <si>
    <t>slide 24</t>
  </si>
  <si>
    <t>slide 25 top</t>
  </si>
  <si>
    <t>slide 25 bottom</t>
  </si>
  <si>
    <t>slide 26 bottom</t>
  </si>
  <si>
    <t>slide 26 top</t>
  </si>
  <si>
    <t>Slide 43</t>
  </si>
  <si>
    <t>Slide 22</t>
  </si>
  <si>
    <t>slide 23</t>
  </si>
  <si>
    <t>slide 27</t>
  </si>
  <si>
    <t>Slide 34</t>
  </si>
  <si>
    <t>Slide 35</t>
  </si>
  <si>
    <t>Slide 36</t>
  </si>
  <si>
    <t>Slide 37</t>
  </si>
  <si>
    <t>Latest AY:</t>
  </si>
  <si>
    <t>data for next slide graphs</t>
  </si>
  <si>
    <t>slide 29</t>
  </si>
  <si>
    <t>slide 31</t>
  </si>
  <si>
    <t>slide 30</t>
  </si>
  <si>
    <t>Slide 33</t>
  </si>
  <si>
    <t>Slide 42</t>
  </si>
  <si>
    <t>Title on graphs in sheet I-49 should update for year</t>
  </si>
  <si>
    <t>Subtitles on Slide 30 should update for year.</t>
  </si>
  <si>
    <t>Footnote on Slide 24 should update for year.</t>
  </si>
  <si>
    <t>Note - put in the form of '12/31/XX.  Don't forget apostrophe</t>
  </si>
  <si>
    <t>Update date &amp; location of PPT presentation: both on slides and on handout master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</si>
</sst>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  <numFmt numFmtId="174" formatCode="mm/dd/yy"/>
    <numFmt numFmtId="175" formatCode="General_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.0_);\(#,##0.0\)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_ ;_ * \-#,##0.0_ ;_ * &quot;-&quot;??_ ;_ @_ "/>
    <numFmt numFmtId="188" formatCode="_ * #,##0_ ;_ * \-#,##0_ ;_ * &quot;-&quot;??_ ;_ @_ "/>
    <numFmt numFmtId="189" formatCode="&quot;$&quot;#,##0"/>
    <numFmt numFmtId="190" formatCode="&quot;$&quot;#,##0.000"/>
    <numFmt numFmtId="191" formatCode="_(* #,##0.0000_);_(* \(#,##0.0000\);_(* &quot;-&quot;??_);_(@_)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\(0\)"/>
    <numFmt numFmtId="204" formatCode="_(* #,##0.00000_);_(* \(#,##0.00000\);_(* &quot;-&quot;??_);_(@_)"/>
    <numFmt numFmtId="205" formatCode="m/d/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sz val="12"/>
      <color indexed="26"/>
      <name val="Arial"/>
      <family val="2"/>
    </font>
    <font>
      <sz val="12"/>
      <color indexed="43"/>
      <name val="Arial"/>
      <family val="2"/>
    </font>
    <font>
      <b/>
      <sz val="14"/>
      <color indexed="43"/>
      <name val="Arial"/>
      <family val="2"/>
    </font>
    <font>
      <b/>
      <u val="single"/>
      <sz val="10"/>
      <color indexed="43"/>
      <name val="Arial"/>
      <family val="2"/>
    </font>
    <font>
      <b/>
      <sz val="10"/>
      <color indexed="4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6"/>
      </left>
      <right style="thick">
        <color indexed="26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2" xfId="0" applyFont="1" applyBorder="1" applyAlignment="1" quotePrefix="1">
      <alignment horizontal="centerContinuous"/>
    </xf>
    <xf numFmtId="165" fontId="10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2" borderId="6" xfId="0" applyFont="1" applyFill="1" applyBorder="1" applyAlignment="1">
      <alignment/>
    </xf>
    <xf numFmtId="166" fontId="8" fillId="2" borderId="5" xfId="15" applyNumberFormat="1" applyFont="1" applyFill="1" applyBorder="1" applyAlignment="1">
      <alignment/>
    </xf>
    <xf numFmtId="166" fontId="8" fillId="2" borderId="3" xfId="15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166" fontId="8" fillId="2" borderId="11" xfId="15" applyNumberFormat="1" applyFont="1" applyFill="1" applyBorder="1" applyAlignment="1">
      <alignment/>
    </xf>
    <xf numFmtId="166" fontId="8" fillId="2" borderId="4" xfId="15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10" fillId="3" borderId="12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Continuous"/>
    </xf>
    <xf numFmtId="0" fontId="10" fillId="3" borderId="13" xfId="0" applyFont="1" applyFill="1" applyBorder="1" applyAlignment="1">
      <alignment horizontal="centerContinuous"/>
    </xf>
    <xf numFmtId="0" fontId="10" fillId="3" borderId="14" xfId="0" applyFont="1" applyFill="1" applyBorder="1" applyAlignment="1">
      <alignment horizontal="centerContinuous"/>
    </xf>
    <xf numFmtId="0" fontId="10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centerContinuous"/>
    </xf>
    <xf numFmtId="0" fontId="10" fillId="3" borderId="17" xfId="0" applyFont="1" applyFill="1" applyBorder="1" applyAlignment="1">
      <alignment horizontal="centerContinuous"/>
    </xf>
    <xf numFmtId="0" fontId="10" fillId="3" borderId="18" xfId="0" applyFont="1" applyFill="1" applyBorder="1" applyAlignment="1">
      <alignment horizontal="centerContinuous"/>
    </xf>
    <xf numFmtId="0" fontId="10" fillId="3" borderId="1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65" fontId="10" fillId="3" borderId="0" xfId="15" applyNumberFormat="1" applyFont="1" applyFill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Continuous"/>
    </xf>
    <xf numFmtId="0" fontId="10" fillId="3" borderId="5" xfId="0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Continuous"/>
    </xf>
    <xf numFmtId="0" fontId="10" fillId="3" borderId="2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Continuous"/>
    </xf>
    <xf numFmtId="0" fontId="10" fillId="3" borderId="11" xfId="0" applyFont="1" applyFill="1" applyBorder="1" applyAlignment="1">
      <alignment horizontal="centerContinuous"/>
    </xf>
    <xf numFmtId="0" fontId="8" fillId="3" borderId="11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10" fillId="3" borderId="21" xfId="0" applyFont="1" applyFill="1" applyBorder="1" applyAlignment="1">
      <alignment horizontal="center"/>
    </xf>
    <xf numFmtId="16" fontId="10" fillId="3" borderId="21" xfId="0" applyNumberFormat="1" applyFont="1" applyFill="1" applyBorder="1" applyAlignment="1" quotePrefix="1">
      <alignment horizontal="center"/>
    </xf>
    <xf numFmtId="0" fontId="10" fillId="3" borderId="21" xfId="0" applyFont="1" applyFill="1" applyBorder="1" applyAlignment="1" quotePrefix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5" fontId="10" fillId="3" borderId="1" xfId="15" applyNumberFormat="1" applyFont="1" applyFill="1" applyBorder="1" applyAlignment="1" quotePrefix="1">
      <alignment horizontal="center"/>
    </xf>
    <xf numFmtId="165" fontId="10" fillId="3" borderId="0" xfId="15" applyNumberFormat="1" applyFont="1" applyFill="1" applyBorder="1" applyAlignment="1" quotePrefix="1">
      <alignment horizontal="center"/>
    </xf>
    <xf numFmtId="165" fontId="10" fillId="3" borderId="1" xfId="15" applyNumberFormat="1" applyFont="1" applyFill="1" applyBorder="1" applyAlignment="1">
      <alignment horizontal="center"/>
    </xf>
    <xf numFmtId="165" fontId="10" fillId="3" borderId="0" xfId="15" applyNumberFormat="1" applyFont="1" applyFill="1" applyBorder="1" applyAlignment="1">
      <alignment horizontal="center"/>
    </xf>
    <xf numFmtId="165" fontId="10" fillId="3" borderId="10" xfId="15" applyNumberFormat="1" applyFont="1" applyFill="1" applyBorder="1" applyAlignment="1">
      <alignment horizontal="center"/>
    </xf>
    <xf numFmtId="165" fontId="10" fillId="3" borderId="11" xfId="15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Continuous"/>
    </xf>
    <xf numFmtId="0" fontId="10" fillId="3" borderId="4" xfId="0" applyFont="1" applyFill="1" applyBorder="1" applyAlignment="1">
      <alignment horizontal="centerContinuous"/>
    </xf>
    <xf numFmtId="0" fontId="10" fillId="3" borderId="2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65" fontId="10" fillId="3" borderId="23" xfId="15" applyNumberFormat="1" applyFont="1" applyFill="1" applyBorder="1" applyAlignment="1">
      <alignment horizontal="center"/>
    </xf>
    <xf numFmtId="165" fontId="10" fillId="3" borderId="4" xfId="15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Continuous"/>
    </xf>
    <xf numFmtId="0" fontId="8" fillId="3" borderId="13" xfId="0" applyFont="1" applyFill="1" applyBorder="1" applyAlignment="1">
      <alignment horizontal="centerContinuous"/>
    </xf>
    <xf numFmtId="0" fontId="8" fillId="3" borderId="14" xfId="0" applyFont="1" applyFill="1" applyBorder="1" applyAlignment="1">
      <alignment horizontal="centerContinuous"/>
    </xf>
    <xf numFmtId="0" fontId="8" fillId="3" borderId="1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Continuous"/>
    </xf>
    <xf numFmtId="0" fontId="8" fillId="3" borderId="24" xfId="0" applyFont="1" applyFill="1" applyBorder="1" applyAlignment="1" quotePrefix="1">
      <alignment horizontal="centerContinuous"/>
    </xf>
    <xf numFmtId="0" fontId="8" fillId="3" borderId="16" xfId="0" applyFont="1" applyFill="1" applyBorder="1" applyAlignment="1">
      <alignment horizontal="center"/>
    </xf>
    <xf numFmtId="0" fontId="8" fillId="3" borderId="25" xfId="0" applyFont="1" applyFill="1" applyBorder="1" applyAlignment="1" quotePrefix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6" fontId="8" fillId="3" borderId="12" xfId="15" applyNumberFormat="1" applyFont="1" applyFill="1" applyBorder="1" applyAlignment="1">
      <alignment horizontal="center"/>
    </xf>
    <xf numFmtId="166" fontId="8" fillId="3" borderId="13" xfId="15" applyNumberFormat="1" applyFont="1" applyFill="1" applyBorder="1" applyAlignment="1">
      <alignment horizontal="center"/>
    </xf>
    <xf numFmtId="166" fontId="8" fillId="3" borderId="14" xfId="15" applyNumberFormat="1" applyFont="1" applyFill="1" applyBorder="1" applyAlignment="1" quotePrefix="1">
      <alignment horizontal="center"/>
    </xf>
    <xf numFmtId="0" fontId="8" fillId="3" borderId="26" xfId="0" applyFont="1" applyFill="1" applyBorder="1" applyAlignment="1">
      <alignment horizontal="center"/>
    </xf>
    <xf numFmtId="166" fontId="8" fillId="3" borderId="15" xfId="15" applyNumberFormat="1" applyFont="1" applyFill="1" applyBorder="1" applyAlignment="1">
      <alignment horizontal="center"/>
    </xf>
    <xf numFmtId="166" fontId="8" fillId="3" borderId="0" xfId="15" applyNumberFormat="1" applyFont="1" applyFill="1" applyBorder="1" applyAlignment="1">
      <alignment horizontal="center"/>
    </xf>
    <xf numFmtId="166" fontId="8" fillId="3" borderId="27" xfId="15" applyNumberFormat="1" applyFont="1" applyFill="1" applyBorder="1" applyAlignment="1">
      <alignment horizontal="center"/>
    </xf>
    <xf numFmtId="166" fontId="8" fillId="3" borderId="16" xfId="15" applyNumberFormat="1" applyFont="1" applyFill="1" applyBorder="1" applyAlignment="1">
      <alignment horizontal="center"/>
    </xf>
    <xf numFmtId="166" fontId="8" fillId="3" borderId="17" xfId="15" applyNumberFormat="1" applyFont="1" applyFill="1" applyBorder="1" applyAlignment="1">
      <alignment horizontal="center"/>
    </xf>
    <xf numFmtId="166" fontId="8" fillId="3" borderId="18" xfId="15" applyNumberFormat="1" applyFont="1" applyFill="1" applyBorder="1" applyAlignment="1">
      <alignment horizontal="center"/>
    </xf>
    <xf numFmtId="0" fontId="8" fillId="3" borderId="28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8" fillId="3" borderId="30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7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166" fontId="8" fillId="3" borderId="17" xfId="15" applyNumberFormat="1" applyFont="1" applyFill="1" applyBorder="1" applyAlignment="1">
      <alignment/>
    </xf>
    <xf numFmtId="0" fontId="8" fillId="3" borderId="17" xfId="0" applyFont="1" applyFill="1" applyBorder="1" applyAlignment="1" quotePrefix="1">
      <alignment horizontal="center"/>
    </xf>
    <xf numFmtId="0" fontId="8" fillId="3" borderId="17" xfId="0" applyFont="1" applyFill="1" applyBorder="1" applyAlignment="1" quotePrefix="1">
      <alignment/>
    </xf>
    <xf numFmtId="0" fontId="8" fillId="3" borderId="1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Continuous"/>
    </xf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Continuous"/>
    </xf>
    <xf numFmtId="0" fontId="5" fillId="3" borderId="17" xfId="0" applyFont="1" applyFill="1" applyBorder="1" applyAlignment="1">
      <alignment horizontal="centerContinuous"/>
    </xf>
    <xf numFmtId="0" fontId="5" fillId="3" borderId="18" xfId="0" applyFont="1" applyFill="1" applyBorder="1" applyAlignment="1">
      <alignment horizontal="centerContinuous"/>
    </xf>
    <xf numFmtId="0" fontId="5" fillId="3" borderId="2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5" fillId="3" borderId="0" xfId="15" applyNumberFormat="1" applyFont="1" applyFill="1" applyAlignment="1">
      <alignment horizontal="center"/>
    </xf>
    <xf numFmtId="0" fontId="5" fillId="3" borderId="0" xfId="0" applyFont="1" applyFill="1" applyAlignment="1" quotePrefix="1">
      <alignment horizontal="center"/>
    </xf>
    <xf numFmtId="0" fontId="8" fillId="3" borderId="1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Continuous"/>
    </xf>
    <xf numFmtId="0" fontId="8" fillId="3" borderId="21" xfId="0" applyFont="1" applyFill="1" applyBorder="1" applyAlignment="1">
      <alignment horizontal="center"/>
    </xf>
    <xf numFmtId="0" fontId="8" fillId="3" borderId="4" xfId="0" applyFont="1" applyFill="1" applyBorder="1" applyAlignment="1" quotePrefix="1">
      <alignment horizontal="center"/>
    </xf>
    <xf numFmtId="0" fontId="8" fillId="3" borderId="21" xfId="0" applyFont="1" applyFill="1" applyBorder="1" applyAlignment="1" quotePrefix="1">
      <alignment horizontal="center"/>
    </xf>
    <xf numFmtId="0" fontId="8" fillId="3" borderId="2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66" fontId="8" fillId="3" borderId="5" xfId="15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166" fontId="8" fillId="3" borderId="0" xfId="15" applyNumberFormat="1" applyFont="1" applyFill="1" applyAlignment="1">
      <alignment/>
    </xf>
    <xf numFmtId="166" fontId="8" fillId="3" borderId="0" xfId="15" applyNumberFormat="1" applyFont="1" applyFill="1" applyBorder="1" applyAlignment="1">
      <alignment/>
    </xf>
    <xf numFmtId="166" fontId="8" fillId="3" borderId="23" xfId="15" applyNumberFormat="1" applyFont="1" applyFill="1" applyBorder="1" applyAlignment="1">
      <alignment/>
    </xf>
    <xf numFmtId="166" fontId="8" fillId="3" borderId="0" xfId="15" applyNumberFormat="1" applyFont="1" applyFill="1" applyAlignment="1" quotePrefix="1">
      <alignment horizontal="right"/>
    </xf>
    <xf numFmtId="166" fontId="8" fillId="3" borderId="18" xfId="15" applyNumberFormat="1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Continuous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5" fontId="8" fillId="3" borderId="5" xfId="15" applyNumberFormat="1" applyFont="1" applyFill="1" applyBorder="1" applyAlignment="1">
      <alignment horizontal="center"/>
    </xf>
    <xf numFmtId="165" fontId="8" fillId="3" borderId="31" xfId="15" applyNumberFormat="1" applyFont="1" applyFill="1" applyBorder="1" applyAlignment="1" quotePrefix="1">
      <alignment horizontal="center"/>
    </xf>
    <xf numFmtId="165" fontId="8" fillId="3" borderId="32" xfId="15" applyNumberFormat="1" applyFont="1" applyFill="1" applyBorder="1" applyAlignment="1">
      <alignment horizontal="center"/>
    </xf>
    <xf numFmtId="165" fontId="8" fillId="3" borderId="33" xfId="15" applyNumberFormat="1" applyFont="1" applyFill="1" applyBorder="1" applyAlignment="1" quotePrefix="1">
      <alignment horizontal="center"/>
    </xf>
    <xf numFmtId="165" fontId="8" fillId="3" borderId="0" xfId="15" applyNumberFormat="1" applyFont="1" applyFill="1" applyBorder="1" applyAlignment="1">
      <alignment horizontal="center"/>
    </xf>
    <xf numFmtId="165" fontId="8" fillId="3" borderId="34" xfId="15" applyNumberFormat="1" applyFont="1" applyFill="1" applyBorder="1" applyAlignment="1">
      <alignment horizontal="center"/>
    </xf>
    <xf numFmtId="165" fontId="8" fillId="3" borderId="35" xfId="15" applyNumberFormat="1" applyFont="1" applyFill="1" applyBorder="1" applyAlignment="1">
      <alignment horizontal="center"/>
    </xf>
    <xf numFmtId="165" fontId="8" fillId="3" borderId="36" xfId="15" applyNumberFormat="1" applyFont="1" applyFill="1" applyBorder="1" applyAlignment="1" quotePrefix="1">
      <alignment horizontal="center"/>
    </xf>
    <xf numFmtId="0" fontId="8" fillId="3" borderId="6" xfId="0" applyFont="1" applyFill="1" applyBorder="1" applyAlignment="1">
      <alignment/>
    </xf>
    <xf numFmtId="0" fontId="12" fillId="3" borderId="1" xfId="0" applyFont="1" applyFill="1" applyBorder="1" applyAlignment="1">
      <alignment horizontal="centerContinuous"/>
    </xf>
    <xf numFmtId="0" fontId="8" fillId="3" borderId="23" xfId="0" applyFont="1" applyFill="1" applyBorder="1" applyAlignment="1">
      <alignment horizontal="centerContinuous"/>
    </xf>
    <xf numFmtId="3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 quotePrefix="1">
      <alignment/>
    </xf>
    <xf numFmtId="0" fontId="8" fillId="3" borderId="11" xfId="0" applyFont="1" applyFill="1" applyBorder="1" applyAlignment="1" quotePrefix="1">
      <alignment/>
    </xf>
    <xf numFmtId="165" fontId="8" fillId="3" borderId="0" xfId="15" applyNumberFormat="1" applyFont="1" applyFill="1" applyBorder="1" applyAlignment="1" quotePrefix="1">
      <alignment/>
    </xf>
    <xf numFmtId="0" fontId="8" fillId="3" borderId="0" xfId="0" applyFont="1" applyFill="1" applyBorder="1" applyAlignment="1">
      <alignment horizontal="right"/>
    </xf>
    <xf numFmtId="0" fontId="8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28" xfId="0" applyFont="1" applyFill="1" applyBorder="1" applyAlignment="1">
      <alignment horizontal="centerContinuous"/>
    </xf>
    <xf numFmtId="0" fontId="8" fillId="3" borderId="29" xfId="0" applyFont="1" applyFill="1" applyBorder="1" applyAlignment="1">
      <alignment horizontal="centerContinuous"/>
    </xf>
    <xf numFmtId="0" fontId="8" fillId="3" borderId="30" xfId="0" applyFont="1" applyFill="1" applyBorder="1" applyAlignment="1">
      <alignment horizontal="centerContinuous"/>
    </xf>
    <xf numFmtId="166" fontId="8" fillId="3" borderId="27" xfId="15" applyNumberFormat="1" applyFont="1" applyFill="1" applyBorder="1" applyAlignment="1">
      <alignment/>
    </xf>
    <xf numFmtId="0" fontId="8" fillId="3" borderId="2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Continuous"/>
    </xf>
    <xf numFmtId="0" fontId="8" fillId="3" borderId="17" xfId="0" applyFont="1" applyFill="1" applyBorder="1" applyAlignment="1">
      <alignment horizontal="centerContinuous"/>
    </xf>
    <xf numFmtId="0" fontId="8" fillId="3" borderId="18" xfId="0" applyFont="1" applyFill="1" applyBorder="1" applyAlignment="1">
      <alignment horizontal="centerContinuous"/>
    </xf>
    <xf numFmtId="0" fontId="8" fillId="3" borderId="2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65" fontId="8" fillId="3" borderId="12" xfId="15" applyNumberFormat="1" applyFont="1" applyFill="1" applyBorder="1" applyAlignment="1">
      <alignment horizontal="center"/>
    </xf>
    <xf numFmtId="165" fontId="8" fillId="3" borderId="13" xfId="15" applyNumberFormat="1" applyFont="1" applyFill="1" applyBorder="1" applyAlignment="1">
      <alignment horizontal="center"/>
    </xf>
    <xf numFmtId="165" fontId="8" fillId="3" borderId="37" xfId="15" applyNumberFormat="1" applyFont="1" applyFill="1" applyBorder="1" applyAlignment="1">
      <alignment horizontal="center"/>
    </xf>
    <xf numFmtId="165" fontId="8" fillId="3" borderId="38" xfId="15" applyNumberFormat="1" applyFont="1" applyFill="1" applyBorder="1" applyAlignment="1" quotePrefix="1">
      <alignment horizontal="center"/>
    </xf>
    <xf numFmtId="165" fontId="8" fillId="3" borderId="15" xfId="15" applyNumberFormat="1" applyFont="1" applyFill="1" applyBorder="1" applyAlignment="1">
      <alignment horizontal="center"/>
    </xf>
    <xf numFmtId="165" fontId="8" fillId="3" borderId="39" xfId="15" applyNumberFormat="1" applyFont="1" applyFill="1" applyBorder="1" applyAlignment="1">
      <alignment horizontal="center"/>
    </xf>
    <xf numFmtId="165" fontId="8" fillId="3" borderId="27" xfId="15" applyNumberFormat="1" applyFont="1" applyFill="1" applyBorder="1" applyAlignment="1" quotePrefix="1">
      <alignment horizontal="center"/>
    </xf>
    <xf numFmtId="165" fontId="8" fillId="3" borderId="25" xfId="15" applyNumberFormat="1" applyFont="1" applyFill="1" applyBorder="1" applyAlignment="1">
      <alignment horizontal="center"/>
    </xf>
    <xf numFmtId="165" fontId="8" fillId="3" borderId="17" xfId="15" applyNumberFormat="1" applyFont="1" applyFill="1" applyBorder="1" applyAlignment="1">
      <alignment horizontal="center"/>
    </xf>
    <xf numFmtId="165" fontId="8" fillId="3" borderId="18" xfId="15" applyNumberFormat="1" applyFont="1" applyFill="1" applyBorder="1" applyAlignment="1" quotePrefix="1">
      <alignment horizontal="center"/>
    </xf>
    <xf numFmtId="0" fontId="8" fillId="3" borderId="14" xfId="0" applyFont="1" applyFill="1" applyBorder="1" applyAlignment="1">
      <alignment/>
    </xf>
    <xf numFmtId="0" fontId="12" fillId="3" borderId="15" xfId="0" applyFont="1" applyFill="1" applyBorder="1" applyAlignment="1">
      <alignment horizontal="centerContinuous"/>
    </xf>
    <xf numFmtId="0" fontId="8" fillId="3" borderId="27" xfId="0" applyFont="1" applyFill="1" applyBorder="1" applyAlignment="1">
      <alignment horizontal="centerContinuous"/>
    </xf>
    <xf numFmtId="0" fontId="8" fillId="3" borderId="13" xfId="0" applyFont="1" applyFill="1" applyBorder="1" applyAlignment="1" quotePrefix="1">
      <alignment/>
    </xf>
    <xf numFmtId="0" fontId="8" fillId="3" borderId="19" xfId="0" applyFont="1" applyFill="1" applyBorder="1" applyAlignment="1">
      <alignment/>
    </xf>
    <xf numFmtId="166" fontId="8" fillId="3" borderId="16" xfId="15" applyNumberFormat="1" applyFont="1" applyFill="1" applyBorder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 quotePrefix="1">
      <alignment horizontal="center"/>
    </xf>
    <xf numFmtId="0" fontId="8" fillId="3" borderId="24" xfId="0" applyFont="1" applyFill="1" applyBorder="1" applyAlignment="1" quotePrefix="1">
      <alignment horizontal="center"/>
    </xf>
    <xf numFmtId="0" fontId="8" fillId="3" borderId="13" xfId="0" applyFont="1" applyFill="1" applyBorder="1" applyAlignment="1" quotePrefix="1">
      <alignment horizontal="center"/>
    </xf>
    <xf numFmtId="0" fontId="8" fillId="3" borderId="14" xfId="0" applyFont="1" applyFill="1" applyBorder="1" applyAlignment="1" quotePrefix="1">
      <alignment horizontal="center"/>
    </xf>
    <xf numFmtId="0" fontId="8" fillId="3" borderId="26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5" fontId="8" fillId="3" borderId="0" xfId="0" applyNumberFormat="1" applyFont="1" applyFill="1" applyBorder="1" applyAlignment="1">
      <alignment/>
    </xf>
    <xf numFmtId="165" fontId="8" fillId="3" borderId="27" xfId="0" applyNumberFormat="1" applyFont="1" applyFill="1" applyBorder="1" applyAlignment="1">
      <alignment/>
    </xf>
    <xf numFmtId="0" fontId="8" fillId="3" borderId="25" xfId="0" applyFont="1" applyFill="1" applyBorder="1" applyAlignment="1">
      <alignment/>
    </xf>
    <xf numFmtId="3" fontId="8" fillId="3" borderId="5" xfId="0" applyNumberFormat="1" applyFont="1" applyFill="1" applyBorder="1" applyAlignment="1">
      <alignment horizontal="centerContinuous"/>
    </xf>
    <xf numFmtId="3" fontId="8" fillId="3" borderId="3" xfId="0" applyNumberFormat="1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Continuous"/>
    </xf>
    <xf numFmtId="3" fontId="8" fillId="3" borderId="23" xfId="0" applyNumberFormat="1" applyFont="1" applyFill="1" applyBorder="1" applyAlignment="1">
      <alignment horizontal="centerContinuous"/>
    </xf>
    <xf numFmtId="0" fontId="8" fillId="3" borderId="23" xfId="0" applyFont="1" applyFill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3" fontId="8" fillId="3" borderId="0" xfId="15" applyNumberFormat="1" applyFont="1" applyFill="1" applyBorder="1" applyAlignment="1">
      <alignment horizontal="center"/>
    </xf>
    <xf numFmtId="3" fontId="8" fillId="3" borderId="23" xfId="15" applyNumberFormat="1" applyFont="1" applyFill="1" applyBorder="1" applyAlignment="1">
      <alignment horizontal="center"/>
    </xf>
    <xf numFmtId="0" fontId="8" fillId="3" borderId="23" xfId="0" applyFont="1" applyFill="1" applyBorder="1" applyAlignment="1" quotePrefix="1">
      <alignment horizontal="center"/>
    </xf>
    <xf numFmtId="3" fontId="8" fillId="3" borderId="11" xfId="15" applyNumberFormat="1" applyFont="1" applyFill="1" applyBorder="1" applyAlignment="1">
      <alignment horizontal="center"/>
    </xf>
    <xf numFmtId="3" fontId="8" fillId="3" borderId="4" xfId="15" applyNumberFormat="1" applyFont="1" applyFill="1" applyBorder="1" applyAlignment="1">
      <alignment horizontal="center"/>
    </xf>
    <xf numFmtId="166" fontId="8" fillId="3" borderId="23" xfId="15" applyNumberFormat="1" applyFont="1" applyFill="1" applyBorder="1" applyAlignment="1">
      <alignment horizontal="center"/>
    </xf>
    <xf numFmtId="166" fontId="8" fillId="3" borderId="11" xfId="15" applyNumberFormat="1" applyFont="1" applyFill="1" applyBorder="1" applyAlignment="1">
      <alignment horizontal="center"/>
    </xf>
    <xf numFmtId="3" fontId="8" fillId="3" borderId="13" xfId="15" applyNumberFormat="1" applyFont="1" applyFill="1" applyBorder="1" applyAlignment="1">
      <alignment horizontal="center"/>
    </xf>
    <xf numFmtId="3" fontId="8" fillId="3" borderId="14" xfId="15" applyNumberFormat="1" applyFont="1" applyFill="1" applyBorder="1" applyAlignment="1">
      <alignment horizontal="center"/>
    </xf>
    <xf numFmtId="3" fontId="8" fillId="3" borderId="27" xfId="15" applyNumberFormat="1" applyFont="1" applyFill="1" applyBorder="1" applyAlignment="1">
      <alignment horizontal="center"/>
    </xf>
    <xf numFmtId="3" fontId="8" fillId="3" borderId="17" xfId="15" applyNumberFormat="1" applyFont="1" applyFill="1" applyBorder="1" applyAlignment="1">
      <alignment horizontal="center"/>
    </xf>
    <xf numFmtId="3" fontId="8" fillId="3" borderId="18" xfId="15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/>
    </xf>
    <xf numFmtId="3" fontId="8" fillId="3" borderId="12" xfId="0" applyNumberFormat="1" applyFont="1" applyFill="1" applyBorder="1" applyAlignment="1">
      <alignment horizontal="centerContinuous"/>
    </xf>
    <xf numFmtId="3" fontId="8" fillId="3" borderId="13" xfId="0" applyNumberFormat="1" applyFont="1" applyFill="1" applyBorder="1" applyAlignment="1">
      <alignment horizontal="centerContinuous"/>
    </xf>
    <xf numFmtId="3" fontId="8" fillId="3" borderId="14" xfId="0" applyNumberFormat="1" applyFont="1" applyFill="1" applyBorder="1" applyAlignment="1">
      <alignment horizontal="centerContinuous"/>
    </xf>
    <xf numFmtId="3" fontId="8" fillId="3" borderId="16" xfId="0" applyNumberFormat="1" applyFont="1" applyFill="1" applyBorder="1" applyAlignment="1">
      <alignment horizontal="centerContinuous"/>
    </xf>
    <xf numFmtId="3" fontId="8" fillId="3" borderId="17" xfId="0" applyNumberFormat="1" applyFont="1" applyFill="1" applyBorder="1" applyAlignment="1">
      <alignment horizontal="centerContinuous"/>
    </xf>
    <xf numFmtId="3" fontId="8" fillId="3" borderId="18" xfId="0" applyNumberFormat="1" applyFont="1" applyFill="1" applyBorder="1" applyAlignment="1">
      <alignment horizontal="centerContinuous"/>
    </xf>
    <xf numFmtId="3" fontId="8" fillId="3" borderId="19" xfId="0" applyNumberFormat="1" applyFont="1" applyFill="1" applyBorder="1" applyAlignment="1">
      <alignment horizontal="center"/>
    </xf>
    <xf numFmtId="0" fontId="8" fillId="3" borderId="27" xfId="0" applyFont="1" applyFill="1" applyBorder="1" applyAlignment="1" quotePrefix="1">
      <alignment horizontal="center"/>
    </xf>
    <xf numFmtId="0" fontId="8" fillId="3" borderId="0" xfId="0" applyFont="1" applyFill="1" applyAlignment="1" quotePrefix="1">
      <alignment/>
    </xf>
    <xf numFmtId="165" fontId="8" fillId="3" borderId="10" xfId="15" applyNumberFormat="1" applyFont="1" applyFill="1" applyBorder="1" applyAlignment="1">
      <alignment/>
    </xf>
    <xf numFmtId="165" fontId="8" fillId="3" borderId="11" xfId="15" applyNumberFormat="1" applyFont="1" applyFill="1" applyBorder="1" applyAlignment="1">
      <alignment/>
    </xf>
    <xf numFmtId="165" fontId="8" fillId="3" borderId="4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165" fontId="8" fillId="3" borderId="6" xfId="15" applyNumberFormat="1" applyFont="1" applyFill="1" applyBorder="1" applyAlignment="1">
      <alignment horizontal="right"/>
    </xf>
    <xf numFmtId="165" fontId="8" fillId="3" borderId="5" xfId="15" applyNumberFormat="1" applyFont="1" applyFill="1" applyBorder="1" applyAlignment="1">
      <alignment horizontal="right"/>
    </xf>
    <xf numFmtId="165" fontId="8" fillId="3" borderId="3" xfId="15" applyNumberFormat="1" applyFont="1" applyFill="1" applyBorder="1" applyAlignment="1">
      <alignment horizontal="right"/>
    </xf>
    <xf numFmtId="165" fontId="8" fillId="3" borderId="1" xfId="15" applyNumberFormat="1" applyFont="1" applyFill="1" applyBorder="1" applyAlignment="1">
      <alignment horizontal="right"/>
    </xf>
    <xf numFmtId="165" fontId="8" fillId="3" borderId="0" xfId="15" applyNumberFormat="1" applyFont="1" applyFill="1" applyBorder="1" applyAlignment="1">
      <alignment horizontal="right"/>
    </xf>
    <xf numFmtId="165" fontId="8" fillId="3" borderId="23" xfId="15" applyNumberFormat="1" applyFont="1" applyFill="1" applyBorder="1" applyAlignment="1">
      <alignment horizontal="right"/>
    </xf>
    <xf numFmtId="165" fontId="8" fillId="3" borderId="10" xfId="15" applyNumberFormat="1" applyFont="1" applyFill="1" applyBorder="1" applyAlignment="1">
      <alignment horizontal="right"/>
    </xf>
    <xf numFmtId="165" fontId="8" fillId="3" borderId="11" xfId="15" applyNumberFormat="1" applyFont="1" applyFill="1" applyBorder="1" applyAlignment="1">
      <alignment horizontal="right"/>
    </xf>
    <xf numFmtId="165" fontId="8" fillId="3" borderId="4" xfId="15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8" fillId="3" borderId="1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5" fontId="8" fillId="3" borderId="23" xfId="15" applyNumberFormat="1" applyFont="1" applyFill="1" applyBorder="1" applyAlignment="1">
      <alignment/>
    </xf>
    <xf numFmtId="166" fontId="8" fillId="3" borderId="0" xfId="15" applyNumberFormat="1" applyFont="1" applyFill="1" applyBorder="1" applyAlignment="1" quotePrefix="1">
      <alignment horizontal="right"/>
    </xf>
    <xf numFmtId="172" fontId="8" fillId="3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165" fontId="8" fillId="3" borderId="0" xfId="15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8" fillId="4" borderId="21" xfId="0" applyFont="1" applyFill="1" applyBorder="1" applyAlignment="1">
      <alignment horizontal="center"/>
    </xf>
    <xf numFmtId="0" fontId="8" fillId="4" borderId="0" xfId="0" applyFont="1" applyFill="1" applyAlignment="1">
      <alignment/>
    </xf>
    <xf numFmtId="0" fontId="8" fillId="4" borderId="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11" xfId="0" applyNumberFormat="1" applyFont="1" applyFill="1" applyBorder="1" applyAlignment="1">
      <alignment/>
    </xf>
    <xf numFmtId="165" fontId="8" fillId="4" borderId="4" xfId="0" applyNumberFormat="1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0" fillId="4" borderId="0" xfId="0" applyFill="1" applyAlignment="1">
      <alignment/>
    </xf>
    <xf numFmtId="165" fontId="8" fillId="4" borderId="20" xfId="15" applyNumberFormat="1" applyFont="1" applyFill="1" applyBorder="1" applyAlignment="1">
      <alignment/>
    </xf>
    <xf numFmtId="165" fontId="8" fillId="4" borderId="21" xfId="15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165" fontId="8" fillId="4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2" borderId="2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3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Continuous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5" fontId="10" fillId="2" borderId="1" xfId="15" applyNumberFormat="1" applyFont="1" applyFill="1" applyBorder="1" applyAlignment="1">
      <alignment horizontal="center"/>
    </xf>
    <xf numFmtId="165" fontId="10" fillId="2" borderId="0" xfId="15" applyNumberFormat="1" applyFont="1" applyFill="1" applyBorder="1" applyAlignment="1">
      <alignment horizontal="center"/>
    </xf>
    <xf numFmtId="165" fontId="10" fillId="2" borderId="23" xfId="15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5" fontId="10" fillId="2" borderId="10" xfId="15" applyNumberFormat="1" applyFont="1" applyFill="1" applyBorder="1" applyAlignment="1">
      <alignment horizontal="center"/>
    </xf>
    <xf numFmtId="165" fontId="10" fillId="2" borderId="11" xfId="15" applyNumberFormat="1" applyFont="1" applyFill="1" applyBorder="1" applyAlignment="1">
      <alignment horizontal="center"/>
    </xf>
    <xf numFmtId="165" fontId="10" fillId="2" borderId="4" xfId="15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9" fillId="2" borderId="2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Continuous"/>
    </xf>
    <xf numFmtId="0" fontId="9" fillId="2" borderId="11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5" fontId="9" fillId="2" borderId="0" xfId="15" applyNumberFormat="1" applyFont="1" applyFill="1" applyBorder="1" applyAlignment="1">
      <alignment horizontal="center"/>
    </xf>
    <xf numFmtId="165" fontId="9" fillId="2" borderId="23" xfId="15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5" fontId="9" fillId="2" borderId="11" xfId="15" applyNumberFormat="1" applyFont="1" applyFill="1" applyBorder="1" applyAlignment="1">
      <alignment horizontal="center"/>
    </xf>
    <xf numFmtId="165" fontId="9" fillId="2" borderId="4" xfId="15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0" xfId="0" applyFont="1" applyFill="1" applyBorder="1" applyAlignment="1" quotePrefix="1">
      <alignment horizontal="center"/>
    </xf>
    <xf numFmtId="0" fontId="9" fillId="5" borderId="21" xfId="0" applyFont="1" applyFill="1" applyBorder="1" applyAlignment="1" quotePrefix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Continuous"/>
    </xf>
    <xf numFmtId="0" fontId="8" fillId="2" borderId="22" xfId="0" applyFont="1" applyFill="1" applyBorder="1" applyAlignment="1">
      <alignment horizontal="centerContinuous"/>
    </xf>
    <xf numFmtId="0" fontId="8" fillId="2" borderId="2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 quotePrefix="1">
      <alignment horizontal="centerContinuous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21" xfId="0" applyFont="1" applyFill="1" applyBorder="1" applyAlignment="1" quotePrefix="1">
      <alignment horizontal="center"/>
    </xf>
    <xf numFmtId="0" fontId="8" fillId="2" borderId="2" xfId="0" applyFont="1" applyFill="1" applyBorder="1" applyAlignment="1">
      <alignment horizontal="center"/>
    </xf>
    <xf numFmtId="166" fontId="8" fillId="2" borderId="6" xfId="15" applyNumberFormat="1" applyFont="1" applyFill="1" applyBorder="1" applyAlignment="1">
      <alignment horizontal="center"/>
    </xf>
    <xf numFmtId="166" fontId="8" fillId="2" borderId="5" xfId="15" applyNumberFormat="1" applyFont="1" applyFill="1" applyBorder="1" applyAlignment="1">
      <alignment horizontal="center"/>
    </xf>
    <xf numFmtId="166" fontId="8" fillId="2" borderId="3" xfId="15" applyNumberFormat="1" applyFont="1" applyFill="1" applyBorder="1" applyAlignment="1" quotePrefix="1">
      <alignment horizontal="center"/>
    </xf>
    <xf numFmtId="166" fontId="8" fillId="2" borderId="1" xfId="15" applyNumberFormat="1" applyFont="1" applyFill="1" applyBorder="1" applyAlignment="1">
      <alignment horizontal="center"/>
    </xf>
    <xf numFmtId="166" fontId="8" fillId="2" borderId="0" xfId="15" applyNumberFormat="1" applyFont="1" applyFill="1" applyBorder="1" applyAlignment="1">
      <alignment horizontal="center"/>
    </xf>
    <xf numFmtId="166" fontId="8" fillId="2" borderId="23" xfId="15" applyNumberFormat="1" applyFont="1" applyFill="1" applyBorder="1" applyAlignment="1">
      <alignment horizontal="center"/>
    </xf>
    <xf numFmtId="166" fontId="8" fillId="2" borderId="10" xfId="15" applyNumberFormat="1" applyFont="1" applyFill="1" applyBorder="1" applyAlignment="1">
      <alignment horizontal="center"/>
    </xf>
    <xf numFmtId="166" fontId="8" fillId="2" borderId="11" xfId="15" applyNumberFormat="1" applyFont="1" applyFill="1" applyBorder="1" applyAlignment="1">
      <alignment horizontal="center"/>
    </xf>
    <xf numFmtId="166" fontId="8" fillId="2" borderId="4" xfId="15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1" xfId="0" applyFont="1" applyFill="1" applyBorder="1" applyAlignment="1" quotePrefix="1">
      <alignment horizontal="center"/>
    </xf>
    <xf numFmtId="0" fontId="8" fillId="2" borderId="11" xfId="0" applyFont="1" applyFill="1" applyBorder="1" applyAlignment="1" quotePrefix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1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16" fontId="10" fillId="2" borderId="21" xfId="0" applyNumberFormat="1" applyFont="1" applyFill="1" applyBorder="1" applyAlignment="1" quotePrefix="1">
      <alignment horizontal="center"/>
    </xf>
    <xf numFmtId="0" fontId="10" fillId="2" borderId="21" xfId="0" applyFont="1" applyFill="1" applyBorder="1" applyAlignment="1" quotePrefix="1">
      <alignment horizontal="center"/>
    </xf>
    <xf numFmtId="165" fontId="10" fillId="2" borderId="1" xfId="15" applyNumberFormat="1" applyFont="1" applyFill="1" applyBorder="1" applyAlignment="1" quotePrefix="1">
      <alignment horizontal="center"/>
    </xf>
    <xf numFmtId="165" fontId="10" fillId="2" borderId="0" xfId="15" applyNumberFormat="1" applyFont="1" applyFill="1" applyBorder="1" applyAlignment="1" quotePrefix="1">
      <alignment horizontal="center"/>
    </xf>
    <xf numFmtId="0" fontId="10" fillId="2" borderId="4" xfId="0" applyFont="1" applyFill="1" applyBorder="1" applyAlignment="1" quotePrefix="1">
      <alignment horizontal="center"/>
    </xf>
    <xf numFmtId="0" fontId="8" fillId="2" borderId="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166" fontId="10" fillId="2" borderId="0" xfId="15" applyNumberFormat="1" applyFont="1" applyFill="1" applyBorder="1" applyAlignment="1">
      <alignment horizontal="center"/>
    </xf>
    <xf numFmtId="166" fontId="8" fillId="2" borderId="0" xfId="15" applyNumberFormat="1" applyFont="1" applyFill="1" applyBorder="1" applyAlignment="1">
      <alignment/>
    </xf>
    <xf numFmtId="166" fontId="8" fillId="2" borderId="23" xfId="15" applyNumberFormat="1" applyFont="1" applyFill="1" applyBorder="1" applyAlignment="1">
      <alignment/>
    </xf>
    <xf numFmtId="166" fontId="8" fillId="2" borderId="0" xfId="15" applyNumberFormat="1" applyFont="1" applyFill="1" applyAlignment="1">
      <alignment/>
    </xf>
    <xf numFmtId="166" fontId="8" fillId="2" borderId="0" xfId="15" applyNumberFormat="1" applyFont="1" applyFill="1" applyAlignment="1" quotePrefix="1">
      <alignment horizontal="right"/>
    </xf>
    <xf numFmtId="0" fontId="8" fillId="6" borderId="6" xfId="0" applyFont="1" applyFill="1" applyBorder="1" applyAlignment="1">
      <alignment/>
    </xf>
    <xf numFmtId="166" fontId="8" fillId="6" borderId="5" xfId="15" applyNumberFormat="1" applyFont="1" applyFill="1" applyBorder="1" applyAlignment="1">
      <alignment/>
    </xf>
    <xf numFmtId="166" fontId="8" fillId="6" borderId="3" xfId="15" applyNumberFormat="1" applyFont="1" applyFill="1" applyBorder="1" applyAlignment="1">
      <alignment/>
    </xf>
    <xf numFmtId="0" fontId="8" fillId="6" borderId="10" xfId="0" applyFont="1" applyFill="1" applyBorder="1" applyAlignment="1">
      <alignment/>
    </xf>
    <xf numFmtId="166" fontId="8" fillId="6" borderId="11" xfId="15" applyNumberFormat="1" applyFont="1" applyFill="1" applyBorder="1" applyAlignment="1">
      <alignment/>
    </xf>
    <xf numFmtId="166" fontId="8" fillId="6" borderId="4" xfId="15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20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5" fontId="8" fillId="2" borderId="5" xfId="15" applyNumberFormat="1" applyFont="1" applyFill="1" applyBorder="1" applyAlignment="1">
      <alignment horizontal="center"/>
    </xf>
    <xf numFmtId="165" fontId="8" fillId="2" borderId="31" xfId="15" applyNumberFormat="1" applyFont="1" applyFill="1" applyBorder="1" applyAlignment="1" quotePrefix="1">
      <alignment horizontal="center"/>
    </xf>
    <xf numFmtId="165" fontId="8" fillId="2" borderId="0" xfId="15" applyNumberFormat="1" applyFont="1" applyFill="1" applyBorder="1" applyAlignment="1">
      <alignment horizontal="center"/>
    </xf>
    <xf numFmtId="165" fontId="8" fillId="2" borderId="32" xfId="15" applyNumberFormat="1" applyFont="1" applyFill="1" applyBorder="1" applyAlignment="1">
      <alignment horizontal="center"/>
    </xf>
    <xf numFmtId="165" fontId="8" fillId="2" borderId="33" xfId="15" applyNumberFormat="1" applyFont="1" applyFill="1" applyBorder="1" applyAlignment="1" quotePrefix="1">
      <alignment horizontal="center"/>
    </xf>
    <xf numFmtId="165" fontId="8" fillId="2" borderId="34" xfId="15" applyNumberFormat="1" applyFont="1" applyFill="1" applyBorder="1" applyAlignment="1">
      <alignment horizontal="center"/>
    </xf>
    <xf numFmtId="165" fontId="8" fillId="2" borderId="35" xfId="15" applyNumberFormat="1" applyFont="1" applyFill="1" applyBorder="1" applyAlignment="1">
      <alignment horizontal="center"/>
    </xf>
    <xf numFmtId="165" fontId="8" fillId="2" borderId="36" xfId="15" applyNumberFormat="1" applyFont="1" applyFill="1" applyBorder="1" applyAlignment="1" quotePrefix="1">
      <alignment horizontal="center"/>
    </xf>
    <xf numFmtId="0" fontId="12" fillId="2" borderId="1" xfId="0" applyFont="1" applyFill="1" applyBorder="1" applyAlignment="1">
      <alignment horizontal="centerContinuous"/>
    </xf>
    <xf numFmtId="0" fontId="8" fillId="2" borderId="23" xfId="0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 quotePrefix="1">
      <alignment/>
    </xf>
    <xf numFmtId="165" fontId="8" fillId="2" borderId="0" xfId="15" applyNumberFormat="1" applyFont="1" applyFill="1" applyBorder="1" applyAlignment="1" quotePrefix="1">
      <alignment/>
    </xf>
    <xf numFmtId="0" fontId="8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3" xfId="0" applyFont="1" applyFill="1" applyBorder="1" applyAlignment="1" quotePrefix="1">
      <alignment horizontal="center"/>
    </xf>
    <xf numFmtId="0" fontId="8" fillId="2" borderId="20" xfId="0" applyFont="1" applyFill="1" applyBorder="1" applyAlignment="1">
      <alignment/>
    </xf>
    <xf numFmtId="165" fontId="8" fillId="2" borderId="1" xfId="15" applyNumberFormat="1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8" fillId="2" borderId="23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6" xfId="0" applyFont="1" applyFill="1" applyBorder="1" applyAlignment="1">
      <alignment horizontal="centerContinuous"/>
    </xf>
    <xf numFmtId="0" fontId="8" fillId="2" borderId="10" xfId="0" applyFont="1" applyFill="1" applyBorder="1" applyAlignment="1">
      <alignment horizontal="centerContinuous"/>
    </xf>
    <xf numFmtId="165" fontId="8" fillId="2" borderId="6" xfId="15" applyNumberFormat="1" applyFont="1" applyFill="1" applyBorder="1" applyAlignment="1">
      <alignment horizontal="right"/>
    </xf>
    <xf numFmtId="165" fontId="8" fillId="2" borderId="5" xfId="15" applyNumberFormat="1" applyFont="1" applyFill="1" applyBorder="1" applyAlignment="1">
      <alignment horizontal="right"/>
    </xf>
    <xf numFmtId="165" fontId="8" fillId="2" borderId="3" xfId="15" applyNumberFormat="1" applyFont="1" applyFill="1" applyBorder="1" applyAlignment="1">
      <alignment horizontal="right"/>
    </xf>
    <xf numFmtId="165" fontId="8" fillId="2" borderId="1" xfId="15" applyNumberFormat="1" applyFont="1" applyFill="1" applyBorder="1" applyAlignment="1">
      <alignment horizontal="right"/>
    </xf>
    <xf numFmtId="165" fontId="8" fillId="2" borderId="0" xfId="15" applyNumberFormat="1" applyFont="1" applyFill="1" applyBorder="1" applyAlignment="1">
      <alignment horizontal="right"/>
    </xf>
    <xf numFmtId="165" fontId="8" fillId="2" borderId="23" xfId="15" applyNumberFormat="1" applyFont="1" applyFill="1" applyBorder="1" applyAlignment="1">
      <alignment horizontal="right"/>
    </xf>
    <xf numFmtId="165" fontId="8" fillId="2" borderId="10" xfId="15" applyNumberFormat="1" applyFont="1" applyFill="1" applyBorder="1" applyAlignment="1">
      <alignment horizontal="right"/>
    </xf>
    <xf numFmtId="165" fontId="8" fillId="2" borderId="11" xfId="15" applyNumberFormat="1" applyFont="1" applyFill="1" applyBorder="1" applyAlignment="1">
      <alignment horizontal="right"/>
    </xf>
    <xf numFmtId="165" fontId="8" fillId="2" borderId="4" xfId="15" applyNumberFormat="1" applyFont="1" applyFill="1" applyBorder="1" applyAlignment="1">
      <alignment horizontal="right"/>
    </xf>
    <xf numFmtId="165" fontId="8" fillId="2" borderId="1" xfId="15" applyNumberFormat="1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8" fillId="2" borderId="23" xfId="15" applyNumberFormat="1" applyFont="1" applyFill="1" applyBorder="1" applyAlignment="1">
      <alignment/>
    </xf>
    <xf numFmtId="165" fontId="8" fillId="2" borderId="10" xfId="15" applyNumberFormat="1" applyFont="1" applyFill="1" applyBorder="1" applyAlignment="1">
      <alignment/>
    </xf>
    <xf numFmtId="165" fontId="8" fillId="2" borderId="11" xfId="15" applyNumberFormat="1" applyFont="1" applyFill="1" applyBorder="1" applyAlignment="1">
      <alignment/>
    </xf>
    <xf numFmtId="165" fontId="8" fillId="2" borderId="4" xfId="15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 horizontal="centerContinuous"/>
    </xf>
    <xf numFmtId="3" fontId="8" fillId="2" borderId="3" xfId="0" applyNumberFormat="1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centerContinuous"/>
    </xf>
    <xf numFmtId="3" fontId="8" fillId="2" borderId="23" xfId="0" applyNumberFormat="1" applyFont="1" applyFill="1" applyBorder="1" applyAlignment="1">
      <alignment horizontal="centerContinuous"/>
    </xf>
    <xf numFmtId="3" fontId="8" fillId="2" borderId="2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8" fillId="2" borderId="0" xfId="15" applyNumberFormat="1" applyFont="1" applyFill="1" applyBorder="1" applyAlignment="1">
      <alignment horizontal="center"/>
    </xf>
    <xf numFmtId="3" fontId="8" fillId="2" borderId="23" xfId="15" applyNumberFormat="1" applyFont="1" applyFill="1" applyBorder="1" applyAlignment="1">
      <alignment horizontal="center"/>
    </xf>
    <xf numFmtId="0" fontId="8" fillId="2" borderId="23" xfId="0" applyFont="1" applyFill="1" applyBorder="1" applyAlignment="1" quotePrefix="1">
      <alignment horizontal="center"/>
    </xf>
    <xf numFmtId="3" fontId="8" fillId="2" borderId="11" xfId="15" applyNumberFormat="1" applyFont="1" applyFill="1" applyBorder="1" applyAlignment="1">
      <alignment horizontal="center"/>
    </xf>
    <xf numFmtId="3" fontId="8" fillId="2" borderId="4" xfId="15" applyNumberFormat="1" applyFont="1" applyFill="1" applyBorder="1" applyAlignment="1">
      <alignment horizontal="center"/>
    </xf>
    <xf numFmtId="166" fontId="8" fillId="2" borderId="23" xfId="15" applyNumberFormat="1" applyFont="1" applyFill="1" applyBorder="1" applyAlignment="1" quotePrefix="1">
      <alignment horizontal="center"/>
    </xf>
    <xf numFmtId="166" fontId="8" fillId="2" borderId="0" xfId="15" applyNumberFormat="1" applyFont="1" applyFill="1" applyBorder="1" applyAlignment="1" quotePrefix="1">
      <alignment horizontal="right"/>
    </xf>
    <xf numFmtId="0" fontId="8" fillId="2" borderId="0" xfId="0" applyFont="1" applyFill="1" applyBorder="1" applyAlignment="1" quotePrefix="1">
      <alignment horizontal="center"/>
    </xf>
    <xf numFmtId="0" fontId="8" fillId="2" borderId="1" xfId="0" applyFont="1" applyFill="1" applyBorder="1" applyAlignment="1" quotePrefix="1">
      <alignment horizontal="center"/>
    </xf>
    <xf numFmtId="165" fontId="8" fillId="2" borderId="23" xfId="15" applyNumberFormat="1" applyFont="1" applyFill="1" applyBorder="1" applyAlignment="1">
      <alignment/>
    </xf>
    <xf numFmtId="165" fontId="8" fillId="2" borderId="4" xfId="15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165" fontId="8" fillId="2" borderId="10" xfId="0" applyNumberFormat="1" applyFont="1" applyFill="1" applyBorder="1" applyAlignment="1">
      <alignment/>
    </xf>
    <xf numFmtId="165" fontId="8" fillId="2" borderId="11" xfId="0" applyNumberFormat="1" applyFont="1" applyFill="1" applyBorder="1" applyAlignment="1">
      <alignment/>
    </xf>
    <xf numFmtId="165" fontId="8" fillId="2" borderId="4" xfId="0" applyNumberFormat="1" applyFont="1" applyFill="1" applyBorder="1" applyAlignment="1">
      <alignment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Continuous"/>
    </xf>
    <xf numFmtId="0" fontId="8" fillId="2" borderId="42" xfId="0" applyFont="1" applyFill="1" applyBorder="1" applyAlignment="1">
      <alignment horizontal="centerContinuous"/>
    </xf>
    <xf numFmtId="0" fontId="8" fillId="2" borderId="43" xfId="0" applyFont="1" applyFill="1" applyBorder="1" applyAlignment="1">
      <alignment horizontal="centerContinuous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165" fontId="8" fillId="2" borderId="49" xfId="15" applyNumberFormat="1" applyFont="1" applyFill="1" applyBorder="1" applyAlignment="1">
      <alignment/>
    </xf>
    <xf numFmtId="165" fontId="8" fillId="2" borderId="50" xfId="15" applyNumberFormat="1" applyFont="1" applyFill="1" applyBorder="1" applyAlignment="1">
      <alignment/>
    </xf>
    <xf numFmtId="165" fontId="8" fillId="2" borderId="51" xfId="15" applyNumberFormat="1" applyFont="1" applyFill="1" applyBorder="1" applyAlignment="1">
      <alignment/>
    </xf>
    <xf numFmtId="0" fontId="8" fillId="2" borderId="44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8" fillId="2" borderId="48" xfId="0" applyFont="1" applyFill="1" applyBorder="1" applyAlignment="1">
      <alignment/>
    </xf>
    <xf numFmtId="165" fontId="8" fillId="2" borderId="52" xfId="0" applyNumberFormat="1" applyFont="1" applyFill="1" applyBorder="1" applyAlignment="1">
      <alignment/>
    </xf>
    <xf numFmtId="165" fontId="8" fillId="2" borderId="53" xfId="0" applyNumberFormat="1" applyFont="1" applyFill="1" applyBorder="1" applyAlignment="1">
      <alignment/>
    </xf>
    <xf numFmtId="165" fontId="8" fillId="2" borderId="5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 quotePrefix="1">
      <alignment horizontal="center"/>
    </xf>
    <xf numFmtId="174" fontId="7" fillId="0" borderId="0" xfId="0" applyNumberFormat="1" applyFont="1" applyBorder="1" applyAlignment="1" quotePrefix="1">
      <alignment horizontal="right"/>
    </xf>
    <xf numFmtId="174" fontId="8" fillId="3" borderId="17" xfId="0" applyNumberFormat="1" applyFont="1" applyFill="1" applyBorder="1" applyAlignment="1" quotePrefix="1">
      <alignment horizontal="center"/>
    </xf>
    <xf numFmtId="205" fontId="8" fillId="2" borderId="0" xfId="0" applyNumberFormat="1" applyFont="1" applyFill="1" applyBorder="1" applyAlignment="1" quotePrefix="1">
      <alignment horizontal="center"/>
    </xf>
    <xf numFmtId="205" fontId="8" fillId="2" borderId="1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925"/>
          <c:w val="0.736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113021"/>
        <c:axId val="57940018"/>
      </c:barChart>
      <c:catAx>
        <c:axId val="62113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57940018"/>
        <c:crosses val="autoZero"/>
        <c:auto val="0"/>
        <c:lblOffset val="100"/>
        <c:noMultiLvlLbl val="0"/>
      </c:catAx>
      <c:valAx>
        <c:axId val="579400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62113021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0775"/>
          <c:w val="0.19625"/>
          <c:h val="0.71825"/>
        </c:manualLayout>
      </c:layout>
      <c:overlay val="0"/>
      <c:spPr>
        <a:noFill/>
        <a:ln w="3175">
          <a:solidFill>
            <a:srgbClr val="FFFF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605"/>
          <c:w val="0.763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438267"/>
        <c:axId val="34994728"/>
      </c:barChart>
      <c:catAx>
        <c:axId val="384382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34994728"/>
        <c:crosses val="autoZero"/>
        <c:auto val="0"/>
        <c:lblOffset val="100"/>
        <c:noMultiLvlLbl val="0"/>
      </c:catAx>
      <c:valAx>
        <c:axId val="349947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38438267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"/>
          <c:w val="0.176"/>
          <c:h val="0.87175"/>
        </c:manualLayout>
      </c:layout>
      <c:overlay val="0"/>
      <c:spPr>
        <a:noFill/>
        <a:ln w="3175">
          <a:solidFill>
            <a:srgbClr val="FFFF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>
        <c:manualLayout>
          <c:xMode val="factor"/>
          <c:yMode val="factor"/>
          <c:x val="-0.012"/>
          <c:y val="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34275"/>
          <c:w val="0.7335"/>
          <c:h val="0.4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65825993"/>
        <c:axId val="45699630"/>
      </c:barChart>
      <c:catAx>
        <c:axId val="65825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45699630"/>
        <c:crosses val="autoZero"/>
        <c:auto val="0"/>
        <c:lblOffset val="100"/>
        <c:noMultiLvlLbl val="0"/>
      </c:catAx>
      <c:valAx>
        <c:axId val="456996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65825993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5"/>
          <c:y val="0.2577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44475"/>
          <c:w val="0.722"/>
          <c:h val="0.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66266727"/>
        <c:axId val="9001412"/>
      </c:barChart>
      <c:catAx>
        <c:axId val="6626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9001412"/>
        <c:crosses val="autoZero"/>
        <c:auto val="0"/>
        <c:lblOffset val="100"/>
        <c:noMultiLvlLbl val="0"/>
      </c:catAx>
      <c:valAx>
        <c:axId val="90014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66266727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3817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2105025"/>
        <a:ext cx="36766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85725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4305300" y="2266950"/>
        <a:ext cx="4095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933450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71450" y="161925"/>
        <a:ext cx="3981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9525</xdr:colOff>
      <xdr:row>24</xdr:row>
      <xdr:rowOff>19050</xdr:rowOff>
    </xdr:to>
    <xdr:graphicFrame>
      <xdr:nvGraphicFramePr>
        <xdr:cNvPr id="2" name="Chart 3"/>
        <xdr:cNvGraphicFramePr/>
      </xdr:nvGraphicFramePr>
      <xdr:xfrm>
        <a:off x="4524375" y="161925"/>
        <a:ext cx="36671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10.140625" style="0" bestFit="1" customWidth="1"/>
  </cols>
  <sheetData>
    <row r="1" ht="12.75">
      <c r="C1" s="4"/>
    </row>
    <row r="2" spans="1:3" ht="12.75">
      <c r="A2" t="s">
        <v>105</v>
      </c>
      <c r="C2" s="4">
        <v>2005</v>
      </c>
    </row>
    <row r="3" spans="1:5" ht="12.75">
      <c r="A3" t="s">
        <v>71</v>
      </c>
      <c r="C3" s="479">
        <v>38717</v>
      </c>
      <c r="E3" s="22" t="s">
        <v>115</v>
      </c>
    </row>
    <row r="4" ht="12.75">
      <c r="C4" s="23"/>
    </row>
    <row r="6" ht="12.75">
      <c r="A6" t="s">
        <v>114</v>
      </c>
    </row>
    <row r="7" ht="12.75">
      <c r="A7" t="s">
        <v>113</v>
      </c>
    </row>
    <row r="8" ht="12.75">
      <c r="A8" t="s">
        <v>112</v>
      </c>
    </row>
    <row r="9" ht="12.75">
      <c r="A9" t="s">
        <v>116</v>
      </c>
    </row>
    <row r="10" ht="12.75">
      <c r="C1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0.140625" style="6" customWidth="1"/>
    <col min="3" max="3" width="9.140625" style="6" customWidth="1"/>
    <col min="4" max="4" width="11.28125" style="6" customWidth="1"/>
    <col min="5" max="5" width="10.28125" style="6" customWidth="1"/>
    <col min="6" max="6" width="9.8515625" style="6" customWidth="1"/>
    <col min="7" max="7" width="11.28125" style="6" customWidth="1"/>
    <col min="8" max="10" width="9.140625" style="6" customWidth="1"/>
    <col min="11" max="11" width="10.421875" style="6" bestFit="1" customWidth="1"/>
    <col min="12" max="12" width="9.140625" style="6" customWidth="1"/>
    <col min="13" max="13" width="11.7109375" style="6" bestFit="1" customWidth="1"/>
    <col min="14" max="14" width="10.00390625" style="6" customWidth="1"/>
    <col min="15" max="15" width="10.140625" style="6" customWidth="1"/>
    <col min="16" max="16384" width="9.140625" style="6" customWidth="1"/>
  </cols>
  <sheetData>
    <row r="1" spans="1:16" ht="12.75">
      <c r="A1" s="74"/>
      <c r="B1" s="200" t="s">
        <v>31</v>
      </c>
      <c r="C1" s="200"/>
      <c r="D1" s="200" t="s">
        <v>32</v>
      </c>
      <c r="E1" s="200" t="s">
        <v>33</v>
      </c>
      <c r="F1" s="200" t="s">
        <v>31</v>
      </c>
      <c r="G1" s="177" t="s">
        <v>33</v>
      </c>
      <c r="H1" s="12"/>
      <c r="I1" s="12"/>
      <c r="J1" s="401"/>
      <c r="K1" s="402" t="s">
        <v>31</v>
      </c>
      <c r="L1" s="402"/>
      <c r="M1" s="402" t="s">
        <v>32</v>
      </c>
      <c r="N1" s="402" t="s">
        <v>33</v>
      </c>
      <c r="O1" s="402" t="s">
        <v>31</v>
      </c>
      <c r="P1" s="403" t="s">
        <v>33</v>
      </c>
    </row>
    <row r="2" spans="1:16" ht="12.75">
      <c r="A2" s="78"/>
      <c r="B2" s="201" t="s">
        <v>34</v>
      </c>
      <c r="C2" s="201"/>
      <c r="D2" s="201" t="s">
        <v>36</v>
      </c>
      <c r="E2" s="201" t="s">
        <v>15</v>
      </c>
      <c r="F2" s="201" t="s">
        <v>34</v>
      </c>
      <c r="G2" s="182" t="s">
        <v>37</v>
      </c>
      <c r="H2" s="12"/>
      <c r="I2" s="12"/>
      <c r="J2" s="404"/>
      <c r="K2" s="405" t="s">
        <v>34</v>
      </c>
      <c r="L2" s="405"/>
      <c r="M2" s="405" t="s">
        <v>36</v>
      </c>
      <c r="N2" s="405" t="s">
        <v>15</v>
      </c>
      <c r="O2" s="405" t="s">
        <v>34</v>
      </c>
      <c r="P2" s="406" t="s">
        <v>37</v>
      </c>
    </row>
    <row r="3" spans="1:16" ht="12.75">
      <c r="A3" s="78" t="s">
        <v>38</v>
      </c>
      <c r="B3" s="201" t="s">
        <v>39</v>
      </c>
      <c r="C3" s="201" t="s">
        <v>35</v>
      </c>
      <c r="D3" s="201" t="s">
        <v>40</v>
      </c>
      <c r="E3" s="201" t="s">
        <v>39</v>
      </c>
      <c r="F3" s="201" t="s">
        <v>39</v>
      </c>
      <c r="G3" s="182" t="s">
        <v>41</v>
      </c>
      <c r="H3" s="12"/>
      <c r="I3" s="12"/>
      <c r="J3" s="404" t="s">
        <v>38</v>
      </c>
      <c r="K3" s="405" t="s">
        <v>39</v>
      </c>
      <c r="L3" s="405" t="s">
        <v>35</v>
      </c>
      <c r="M3" s="405" t="s">
        <v>40</v>
      </c>
      <c r="N3" s="405" t="s">
        <v>39</v>
      </c>
      <c r="O3" s="405" t="s">
        <v>39</v>
      </c>
      <c r="P3" s="406" t="s">
        <v>41</v>
      </c>
    </row>
    <row r="4" spans="1:16" ht="12.75">
      <c r="A4" s="81" t="s">
        <v>5</v>
      </c>
      <c r="B4" s="104" t="str">
        <f>"@ "&amp;curreval</f>
        <v>@ 38717</v>
      </c>
      <c r="C4" s="202" t="s">
        <v>70</v>
      </c>
      <c r="D4" s="202" t="s">
        <v>15</v>
      </c>
      <c r="E4" s="104" t="s">
        <v>42</v>
      </c>
      <c r="F4" s="104" t="str">
        <f>"@ "&amp;curreval</f>
        <v>@ 38717</v>
      </c>
      <c r="G4" s="203" t="s">
        <v>43</v>
      </c>
      <c r="H4" s="12"/>
      <c r="I4" s="12"/>
      <c r="J4" s="407" t="s">
        <v>5</v>
      </c>
      <c r="K4" s="482">
        <f>curreval</f>
        <v>38717</v>
      </c>
      <c r="L4" s="408" t="s">
        <v>70</v>
      </c>
      <c r="M4" s="408" t="s">
        <v>15</v>
      </c>
      <c r="N4" s="356" t="s">
        <v>42</v>
      </c>
      <c r="O4" s="482">
        <f>curreval</f>
        <v>38717</v>
      </c>
      <c r="P4" s="339" t="s">
        <v>91</v>
      </c>
    </row>
    <row r="5" spans="1:16" ht="12.75">
      <c r="A5" s="204" t="s">
        <v>44</v>
      </c>
      <c r="B5" s="205" t="s">
        <v>45</v>
      </c>
      <c r="C5" s="205" t="s">
        <v>46</v>
      </c>
      <c r="D5" s="205" t="s">
        <v>47</v>
      </c>
      <c r="E5" s="205" t="s">
        <v>48</v>
      </c>
      <c r="F5" s="205" t="s">
        <v>49</v>
      </c>
      <c r="G5" s="206" t="s">
        <v>50</v>
      </c>
      <c r="H5" s="12"/>
      <c r="I5" s="12"/>
      <c r="J5" s="409" t="s">
        <v>44</v>
      </c>
      <c r="K5" s="410" t="s">
        <v>45</v>
      </c>
      <c r="L5" s="411" t="s">
        <v>46</v>
      </c>
      <c r="M5" s="411" t="s">
        <v>47</v>
      </c>
      <c r="N5" s="411" t="s">
        <v>48</v>
      </c>
      <c r="O5" s="411" t="s">
        <v>49</v>
      </c>
      <c r="P5" s="412" t="s">
        <v>50</v>
      </c>
    </row>
    <row r="6" spans="1:16" ht="12.75">
      <c r="A6" s="207"/>
      <c r="B6" s="99"/>
      <c r="C6" s="99"/>
      <c r="D6" s="99"/>
      <c r="E6" s="99"/>
      <c r="F6" s="99"/>
      <c r="G6" s="100"/>
      <c r="H6" s="12"/>
      <c r="I6" s="12"/>
      <c r="J6" s="413"/>
      <c r="K6" s="303"/>
      <c r="L6" s="304"/>
      <c r="M6" s="304"/>
      <c r="N6" s="304"/>
      <c r="O6" s="304"/>
      <c r="P6" s="354"/>
    </row>
    <row r="7" spans="1:16" ht="12.75">
      <c r="A7" s="88">
        <f>+A8-1</f>
        <v>-5</v>
      </c>
      <c r="B7" s="208">
        <f>'I-28'!G6</f>
        <v>10508</v>
      </c>
      <c r="C7" s="141">
        <f>'I-36'!H5</f>
        <v>1.07</v>
      </c>
      <c r="D7" s="141">
        <f>'I-36'!H37</f>
        <v>1.07</v>
      </c>
      <c r="E7" s="208">
        <f aca="true" t="shared" si="0" ref="E7:E12">ROUND(D7*B7,0)</f>
        <v>11244</v>
      </c>
      <c r="F7" s="209">
        <f aca="true" t="shared" si="1" ref="F7:F12">B7</f>
        <v>10508</v>
      </c>
      <c r="G7" s="210">
        <f aca="true" t="shared" si="2" ref="G7:G12">E7-F7</f>
        <v>736</v>
      </c>
      <c r="H7" s="12"/>
      <c r="I7" s="12"/>
      <c r="J7" s="334">
        <f>+J8-1</f>
        <v>2000</v>
      </c>
      <c r="K7" s="414">
        <f aca="true" t="shared" si="3" ref="K7:L12">+B7</f>
        <v>10508</v>
      </c>
      <c r="L7" s="370">
        <f t="shared" si="3"/>
        <v>1.07</v>
      </c>
      <c r="M7" s="370">
        <f>+L7</f>
        <v>1.07</v>
      </c>
      <c r="N7" s="415">
        <f aca="true" t="shared" si="4" ref="N7:N12">+M7*K7</f>
        <v>11243.560000000001</v>
      </c>
      <c r="O7" s="416">
        <f aca="true" t="shared" si="5" ref="O7:O12">+B7</f>
        <v>10508</v>
      </c>
      <c r="P7" s="417">
        <f aca="true" t="shared" si="6" ref="P7:P12">+N7-O7</f>
        <v>735.5600000000013</v>
      </c>
    </row>
    <row r="8" spans="1:16" ht="12.75">
      <c r="A8" s="88">
        <f>+A9-1</f>
        <v>-4</v>
      </c>
      <c r="B8" s="208">
        <f>'I-28'!F7</f>
        <v>11536</v>
      </c>
      <c r="C8" s="141">
        <f>'I-36'!G5</f>
        <v>1.052</v>
      </c>
      <c r="D8" s="141">
        <f>'I-36'!G37</f>
        <v>1.1256400000000002</v>
      </c>
      <c r="E8" s="208">
        <f t="shared" si="0"/>
        <v>12985</v>
      </c>
      <c r="F8" s="209">
        <f t="shared" si="1"/>
        <v>11536</v>
      </c>
      <c r="G8" s="210">
        <f t="shared" si="2"/>
        <v>1449</v>
      </c>
      <c r="H8" s="12"/>
      <c r="I8" s="12"/>
      <c r="J8" s="334">
        <f>+J9-1</f>
        <v>2001</v>
      </c>
      <c r="K8" s="414">
        <f t="shared" si="3"/>
        <v>11536</v>
      </c>
      <c r="L8" s="370">
        <f t="shared" si="3"/>
        <v>1.052</v>
      </c>
      <c r="M8" s="370">
        <f>+M7*L8</f>
        <v>1.1256400000000002</v>
      </c>
      <c r="N8" s="415">
        <f t="shared" si="4"/>
        <v>12985.383040000002</v>
      </c>
      <c r="O8" s="416">
        <f t="shared" si="5"/>
        <v>11536</v>
      </c>
      <c r="P8" s="417">
        <f t="shared" si="6"/>
        <v>1449.3830400000024</v>
      </c>
    </row>
    <row r="9" spans="1:16" ht="12.75">
      <c r="A9" s="88">
        <f>+A10-1</f>
        <v>-3</v>
      </c>
      <c r="B9" s="208">
        <f>'I-28'!E8</f>
        <v>12458</v>
      </c>
      <c r="C9" s="141">
        <f>'I-36'!F5</f>
        <v>1.085</v>
      </c>
      <c r="D9" s="141">
        <f>'I-36'!F37</f>
        <v>1.2213194000000003</v>
      </c>
      <c r="E9" s="208">
        <f t="shared" si="0"/>
        <v>15215</v>
      </c>
      <c r="F9" s="209">
        <f t="shared" si="1"/>
        <v>12458</v>
      </c>
      <c r="G9" s="210">
        <f t="shared" si="2"/>
        <v>2757</v>
      </c>
      <c r="H9" s="12"/>
      <c r="I9" s="12"/>
      <c r="J9" s="334">
        <f>+J10-1</f>
        <v>2002</v>
      </c>
      <c r="K9" s="414">
        <f t="shared" si="3"/>
        <v>12458</v>
      </c>
      <c r="L9" s="370">
        <f t="shared" si="3"/>
        <v>1.085</v>
      </c>
      <c r="M9" s="370">
        <f>+M8*L9</f>
        <v>1.2213194000000003</v>
      </c>
      <c r="N9" s="415">
        <f t="shared" si="4"/>
        <v>15215.197085200003</v>
      </c>
      <c r="O9" s="416">
        <f t="shared" si="5"/>
        <v>12458</v>
      </c>
      <c r="P9" s="417">
        <f t="shared" si="6"/>
        <v>2757.197085200003</v>
      </c>
    </row>
    <row r="10" spans="1:16" ht="12.75">
      <c r="A10" s="88">
        <f>+A11-1</f>
        <v>-2</v>
      </c>
      <c r="B10" s="208">
        <f>'I-28'!D9</f>
        <v>12699</v>
      </c>
      <c r="C10" s="141">
        <f>'I-36'!E5</f>
        <v>1.134</v>
      </c>
      <c r="D10" s="141">
        <f>'I-36'!E37</f>
        <v>1.3849761996000003</v>
      </c>
      <c r="E10" s="208">
        <f t="shared" si="0"/>
        <v>17588</v>
      </c>
      <c r="F10" s="209">
        <f t="shared" si="1"/>
        <v>12699</v>
      </c>
      <c r="G10" s="210">
        <f t="shared" si="2"/>
        <v>4889</v>
      </c>
      <c r="H10" s="12"/>
      <c r="I10" s="12"/>
      <c r="J10" s="334">
        <f>+J11-1</f>
        <v>2003</v>
      </c>
      <c r="K10" s="414">
        <f t="shared" si="3"/>
        <v>12699</v>
      </c>
      <c r="L10" s="370">
        <f t="shared" si="3"/>
        <v>1.134</v>
      </c>
      <c r="M10" s="370">
        <f>+M9*L10</f>
        <v>1.3849761996000003</v>
      </c>
      <c r="N10" s="415">
        <f t="shared" si="4"/>
        <v>17587.812758720404</v>
      </c>
      <c r="O10" s="416">
        <f t="shared" si="5"/>
        <v>12699</v>
      </c>
      <c r="P10" s="417">
        <f t="shared" si="6"/>
        <v>4888.8127587204035</v>
      </c>
    </row>
    <row r="11" spans="1:16" ht="12.75">
      <c r="A11" s="88">
        <f>+A12-1</f>
        <v>-1</v>
      </c>
      <c r="B11" s="208">
        <f>'I-28'!C10</f>
        <v>11172</v>
      </c>
      <c r="C11" s="141">
        <f>'I-36'!D5</f>
        <v>1.235</v>
      </c>
      <c r="D11" s="141">
        <f>'I-36'!D37</f>
        <v>1.7104456065060005</v>
      </c>
      <c r="E11" s="208">
        <f t="shared" si="0"/>
        <v>19109</v>
      </c>
      <c r="F11" s="209">
        <f t="shared" si="1"/>
        <v>11172</v>
      </c>
      <c r="G11" s="210">
        <f t="shared" si="2"/>
        <v>7937</v>
      </c>
      <c r="H11" s="12"/>
      <c r="I11" s="12"/>
      <c r="J11" s="334">
        <f>+J12-1</f>
        <v>2004</v>
      </c>
      <c r="K11" s="414">
        <f t="shared" si="3"/>
        <v>11172</v>
      </c>
      <c r="L11" s="370">
        <f t="shared" si="3"/>
        <v>1.235</v>
      </c>
      <c r="M11" s="370">
        <f>+M10*L11</f>
        <v>1.7104456065060005</v>
      </c>
      <c r="N11" s="415">
        <f t="shared" si="4"/>
        <v>19109.09831588504</v>
      </c>
      <c r="O11" s="416">
        <f t="shared" si="5"/>
        <v>11172</v>
      </c>
      <c r="P11" s="417">
        <f t="shared" si="6"/>
        <v>7937.0983158850395</v>
      </c>
    </row>
    <row r="12" spans="1:16" ht="12.75">
      <c r="A12" s="88"/>
      <c r="B12" s="208">
        <f>'I-28'!B11</f>
        <v>6962</v>
      </c>
      <c r="C12" s="141">
        <f>'I-36'!C5</f>
        <v>1.8</v>
      </c>
      <c r="D12" s="141">
        <f>'I-36'!C37</f>
        <v>3.078802091710801</v>
      </c>
      <c r="E12" s="208">
        <f t="shared" si="0"/>
        <v>21435</v>
      </c>
      <c r="F12" s="209">
        <f t="shared" si="1"/>
        <v>6962</v>
      </c>
      <c r="G12" s="210">
        <f t="shared" si="2"/>
        <v>14473</v>
      </c>
      <c r="H12" s="12"/>
      <c r="I12" s="12"/>
      <c r="J12" s="334">
        <f>latest_year</f>
        <v>2005</v>
      </c>
      <c r="K12" s="414">
        <f t="shared" si="3"/>
        <v>6962</v>
      </c>
      <c r="L12" s="370">
        <f t="shared" si="3"/>
        <v>1.8</v>
      </c>
      <c r="M12" s="370">
        <f>+M11*L12</f>
        <v>3.078802091710801</v>
      </c>
      <c r="N12" s="415">
        <f t="shared" si="4"/>
        <v>21434.6201624906</v>
      </c>
      <c r="O12" s="416">
        <f t="shared" si="5"/>
        <v>6962</v>
      </c>
      <c r="P12" s="417">
        <f t="shared" si="6"/>
        <v>14472.620162490599</v>
      </c>
    </row>
    <row r="13" spans="1:16" ht="12.75">
      <c r="A13" s="207"/>
      <c r="B13" s="99"/>
      <c r="C13" s="99"/>
      <c r="D13" s="99"/>
      <c r="E13" s="99"/>
      <c r="F13" s="99"/>
      <c r="G13" s="100"/>
      <c r="H13" s="12"/>
      <c r="I13" s="12"/>
      <c r="J13" s="413"/>
      <c r="K13" s="303"/>
      <c r="L13" s="304"/>
      <c r="M13" s="304"/>
      <c r="N13" s="304"/>
      <c r="O13" s="304"/>
      <c r="P13" s="354"/>
    </row>
    <row r="14" spans="1:16" ht="12.75">
      <c r="A14" s="88" t="s">
        <v>4</v>
      </c>
      <c r="B14" s="209">
        <f>SUM(B7:B13)</f>
        <v>65335</v>
      </c>
      <c r="C14" s="209"/>
      <c r="D14" s="209"/>
      <c r="E14" s="209">
        <f>SUM(E7:E13)</f>
        <v>97576</v>
      </c>
      <c r="F14" s="209">
        <f>SUM(F7:F13)</f>
        <v>65335</v>
      </c>
      <c r="G14" s="210">
        <f>SUM(G7:G13)</f>
        <v>32241</v>
      </c>
      <c r="H14" s="12"/>
      <c r="I14" s="12"/>
      <c r="J14" s="334" t="s">
        <v>4</v>
      </c>
      <c r="K14" s="418">
        <f>SUM(K7:K13)</f>
        <v>65335</v>
      </c>
      <c r="L14" s="416"/>
      <c r="M14" s="416"/>
      <c r="N14" s="416">
        <f>SUM(N7:N13)</f>
        <v>97575.67136229605</v>
      </c>
      <c r="O14" s="416">
        <f>SUM(O7:O13)</f>
        <v>65335</v>
      </c>
      <c r="P14" s="417">
        <f>SUM(P7:P13)</f>
        <v>32240.67136229605</v>
      </c>
    </row>
    <row r="15" spans="1:16" ht="12.75">
      <c r="A15" s="211"/>
      <c r="B15" s="102"/>
      <c r="C15" s="102"/>
      <c r="D15" s="102"/>
      <c r="E15" s="102"/>
      <c r="F15" s="102"/>
      <c r="G15" s="106"/>
      <c r="H15" s="12"/>
      <c r="I15" s="12"/>
      <c r="J15" s="419"/>
      <c r="K15" s="28"/>
      <c r="L15" s="355"/>
      <c r="M15" s="355"/>
      <c r="N15" s="355"/>
      <c r="O15" s="355"/>
      <c r="P15" s="358"/>
    </row>
    <row r="16" spans="1:9" ht="12.75">
      <c r="A16" s="31"/>
      <c r="B16" s="31"/>
      <c r="C16" s="31"/>
      <c r="D16" s="31"/>
      <c r="E16" s="31"/>
      <c r="F16" s="31"/>
      <c r="G16" s="31"/>
      <c r="H16" s="12"/>
      <c r="I16" s="12"/>
    </row>
    <row r="17" spans="1:9" ht="12.75">
      <c r="A17" s="31"/>
      <c r="B17" s="31"/>
      <c r="C17" s="31"/>
      <c r="D17" s="31"/>
      <c r="E17" s="31"/>
      <c r="F17" s="31"/>
      <c r="G17" s="31"/>
      <c r="H17" s="12"/>
      <c r="I17" s="12"/>
    </row>
    <row r="18" spans="1:10" ht="12.75">
      <c r="A18" s="31"/>
      <c r="B18" s="31"/>
      <c r="C18" s="31"/>
      <c r="D18" s="31"/>
      <c r="E18" s="31"/>
      <c r="F18" s="31"/>
      <c r="G18" s="31"/>
      <c r="H18" s="12"/>
      <c r="I18" s="12"/>
      <c r="J18" s="3" t="s">
        <v>108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12"/>
      <c r="J1" s="12"/>
      <c r="K1" s="331"/>
      <c r="L1" s="420" t="s">
        <v>51</v>
      </c>
      <c r="M1" s="332"/>
      <c r="N1" s="332"/>
      <c r="O1" s="332"/>
      <c r="P1" s="332"/>
      <c r="Q1" s="335"/>
      <c r="R1" s="12"/>
      <c r="S1" s="12"/>
      <c r="T1" s="12"/>
      <c r="U1" s="31"/>
      <c r="V1" s="31"/>
      <c r="W1" s="31"/>
      <c r="X1" s="31"/>
      <c r="Y1" s="31"/>
      <c r="Z1" s="31"/>
      <c r="AA1" s="31"/>
      <c r="AB1" s="31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12"/>
      <c r="J2" s="12"/>
      <c r="K2" s="384" t="s">
        <v>2</v>
      </c>
      <c r="L2" s="421" t="s">
        <v>3</v>
      </c>
      <c r="M2" s="360"/>
      <c r="N2" s="360"/>
      <c r="O2" s="360"/>
      <c r="P2" s="360"/>
      <c r="Q2" s="361"/>
      <c r="R2" s="12"/>
      <c r="S2" s="12"/>
      <c r="T2" s="12"/>
      <c r="U2" s="31"/>
      <c r="V2" s="31"/>
      <c r="W2" s="31"/>
      <c r="X2" s="31"/>
      <c r="Y2" s="31"/>
      <c r="Z2" s="31"/>
      <c r="AA2" s="31"/>
      <c r="AB2" s="31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12"/>
      <c r="J3" s="12"/>
      <c r="K3" s="338" t="s">
        <v>5</v>
      </c>
      <c r="L3" s="385">
        <v>12</v>
      </c>
      <c r="M3" s="385">
        <v>24</v>
      </c>
      <c r="N3" s="385">
        <v>36</v>
      </c>
      <c r="O3" s="385">
        <v>48</v>
      </c>
      <c r="P3" s="385">
        <v>60</v>
      </c>
      <c r="Q3" s="385">
        <v>72</v>
      </c>
      <c r="R3" s="12"/>
      <c r="S3" s="12"/>
      <c r="T3" s="12"/>
      <c r="U3" s="31"/>
      <c r="V3" s="31"/>
      <c r="W3" s="31"/>
      <c r="X3" s="31"/>
      <c r="Y3" s="31"/>
      <c r="Z3" s="31"/>
      <c r="AA3" s="31"/>
      <c r="AB3" s="31"/>
    </row>
    <row r="4" spans="1:28" ht="12.75">
      <c r="A4" s="74">
        <f>+A5-1</f>
        <v>-5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12"/>
      <c r="J4" s="12"/>
      <c r="K4" s="341">
        <f>+K5-1</f>
        <v>2000</v>
      </c>
      <c r="L4" s="422">
        <v>5557</v>
      </c>
      <c r="M4" s="423">
        <v>4176</v>
      </c>
      <c r="N4" s="423">
        <v>2936</v>
      </c>
      <c r="O4" s="423">
        <v>1987</v>
      </c>
      <c r="P4" s="423">
        <v>1245</v>
      </c>
      <c r="Q4" s="424">
        <v>742</v>
      </c>
      <c r="R4" s="12"/>
      <c r="S4" s="12"/>
      <c r="T4" s="12"/>
      <c r="U4" s="31"/>
      <c r="V4" s="31"/>
      <c r="W4" s="31"/>
      <c r="X4" s="31"/>
      <c r="Y4" s="31"/>
      <c r="Z4" s="31"/>
      <c r="AA4" s="31"/>
      <c r="AB4" s="31"/>
    </row>
    <row r="5" spans="1:28" ht="12.75">
      <c r="A5" s="78">
        <f>+A6-1</f>
        <v>-4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12"/>
      <c r="J5" s="12"/>
      <c r="K5" s="334">
        <f>+K6-1</f>
        <v>2001</v>
      </c>
      <c r="L5" s="425">
        <v>6328</v>
      </c>
      <c r="M5" s="426">
        <v>4664</v>
      </c>
      <c r="N5" s="426">
        <v>3200</v>
      </c>
      <c r="O5" s="426">
        <v>2051</v>
      </c>
      <c r="P5" s="426">
        <v>1189</v>
      </c>
      <c r="Q5" s="427"/>
      <c r="R5" s="12"/>
      <c r="S5" s="12"/>
      <c r="T5" s="12"/>
      <c r="U5" s="31"/>
      <c r="V5" s="31"/>
      <c r="W5" s="31"/>
      <c r="X5" s="31"/>
      <c r="Y5" s="31"/>
      <c r="Z5" s="31"/>
      <c r="AA5" s="31"/>
      <c r="AB5" s="31"/>
    </row>
    <row r="6" spans="1:28" ht="12.75">
      <c r="A6" s="78">
        <f>+A7-1</f>
        <v>-3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12"/>
      <c r="J6" s="12"/>
      <c r="K6" s="334">
        <f>+K7-1</f>
        <v>2002</v>
      </c>
      <c r="L6" s="425">
        <v>6974</v>
      </c>
      <c r="M6" s="426">
        <v>4968</v>
      </c>
      <c r="N6" s="426">
        <v>3251</v>
      </c>
      <c r="O6" s="426">
        <v>1955</v>
      </c>
      <c r="P6" s="426"/>
      <c r="Q6" s="427"/>
      <c r="R6" s="12"/>
      <c r="S6" s="12"/>
      <c r="T6" s="12"/>
      <c r="U6" s="31"/>
      <c r="V6" s="31"/>
      <c r="W6" s="31"/>
      <c r="X6" s="31"/>
      <c r="Y6" s="31"/>
      <c r="Z6" s="31"/>
      <c r="AA6" s="31"/>
      <c r="AB6" s="31"/>
    </row>
    <row r="7" spans="1:28" ht="12.75">
      <c r="A7" s="78">
        <f>+A8-1</f>
        <v>-2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12"/>
      <c r="J7" s="12"/>
      <c r="K7" s="334">
        <f>+K8-1</f>
        <v>2003</v>
      </c>
      <c r="L7" s="425">
        <v>7635</v>
      </c>
      <c r="M7" s="426">
        <v>5274</v>
      </c>
      <c r="N7" s="426">
        <v>3367</v>
      </c>
      <c r="O7" s="426"/>
      <c r="P7" s="426"/>
      <c r="Q7" s="427"/>
      <c r="R7" s="12"/>
      <c r="S7" s="12"/>
      <c r="T7" s="12"/>
      <c r="U7" s="31"/>
      <c r="V7" s="31"/>
      <c r="W7" s="31"/>
      <c r="X7" s="31"/>
      <c r="Y7" s="31"/>
      <c r="Z7" s="31"/>
      <c r="AA7" s="31"/>
      <c r="AB7" s="31"/>
    </row>
    <row r="8" spans="1:28" ht="12.75">
      <c r="A8" s="78">
        <f>+A9-1</f>
        <v>-1</v>
      </c>
      <c r="B8" s="220">
        <v>8376</v>
      </c>
      <c r="C8" s="220">
        <v>5604</v>
      </c>
      <c r="D8" s="220"/>
      <c r="E8" s="220"/>
      <c r="F8" s="220"/>
      <c r="G8" s="229"/>
      <c r="H8" s="31"/>
      <c r="I8" s="12"/>
      <c r="J8" s="12"/>
      <c r="K8" s="334">
        <f>+K9-1</f>
        <v>2004</v>
      </c>
      <c r="L8" s="425">
        <v>8376</v>
      </c>
      <c r="M8" s="426">
        <v>5604</v>
      </c>
      <c r="N8" s="426"/>
      <c r="O8" s="426"/>
      <c r="P8" s="426"/>
      <c r="Q8" s="427"/>
      <c r="R8" s="12"/>
      <c r="S8" s="12"/>
      <c r="T8" s="12"/>
      <c r="U8" s="31"/>
      <c r="V8" s="31"/>
      <c r="W8" s="31"/>
      <c r="X8" s="31"/>
      <c r="Y8" s="31"/>
      <c r="Z8" s="31"/>
      <c r="AA8" s="31"/>
      <c r="AB8" s="31"/>
    </row>
    <row r="9" spans="1:28" ht="12.75">
      <c r="A9" s="81"/>
      <c r="B9" s="230">
        <v>9599</v>
      </c>
      <c r="C9" s="230"/>
      <c r="D9" s="230"/>
      <c r="E9" s="230"/>
      <c r="F9" s="230"/>
      <c r="G9" s="231"/>
      <c r="H9" s="31"/>
      <c r="I9" s="12"/>
      <c r="J9" s="12"/>
      <c r="K9" s="338">
        <f>latest_year</f>
        <v>2005</v>
      </c>
      <c r="L9" s="428">
        <v>9599</v>
      </c>
      <c r="M9" s="429"/>
      <c r="N9" s="429"/>
      <c r="O9" s="429"/>
      <c r="P9" s="429"/>
      <c r="Q9" s="430"/>
      <c r="R9" s="12"/>
      <c r="S9" s="12"/>
      <c r="T9" s="12"/>
      <c r="U9" s="31"/>
      <c r="V9" s="31"/>
      <c r="W9" s="31"/>
      <c r="X9" s="31"/>
      <c r="Y9" s="31"/>
      <c r="Z9" s="31"/>
      <c r="AA9" s="31"/>
      <c r="AB9" s="31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12"/>
      <c r="J10" s="12"/>
      <c r="K10" s="359"/>
      <c r="L10" s="359"/>
      <c r="M10" s="359"/>
      <c r="N10" s="359"/>
      <c r="O10" s="359"/>
      <c r="P10" s="359"/>
      <c r="Q10" s="359"/>
      <c r="R10" s="12"/>
      <c r="S10" s="12"/>
      <c r="T10" s="12"/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12"/>
      <c r="J11" s="12"/>
      <c r="K11" s="359"/>
      <c r="L11" s="359"/>
      <c r="M11" s="359"/>
      <c r="N11" s="359"/>
      <c r="O11" s="359"/>
      <c r="P11" s="359"/>
      <c r="Q11" s="359"/>
      <c r="R11" s="12"/>
      <c r="S11" s="12"/>
      <c r="T11" s="12"/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12"/>
      <c r="J12" s="12"/>
      <c r="K12" s="331"/>
      <c r="L12" s="420" t="s">
        <v>0</v>
      </c>
      <c r="M12" s="332"/>
      <c r="N12" s="332"/>
      <c r="O12" s="332"/>
      <c r="P12" s="332"/>
      <c r="Q12" s="335"/>
      <c r="R12" s="12"/>
      <c r="S12" s="12"/>
      <c r="T12" s="12"/>
      <c r="U12" s="149"/>
      <c r="V12" s="212" t="s">
        <v>82</v>
      </c>
      <c r="W12" s="212"/>
      <c r="X12" s="212"/>
      <c r="Y12" s="212"/>
      <c r="Z12" s="212"/>
      <c r="AA12" s="213"/>
      <c r="AB12" s="214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12"/>
      <c r="J13" s="12"/>
      <c r="K13" s="384" t="s">
        <v>2</v>
      </c>
      <c r="L13" s="421" t="s">
        <v>3</v>
      </c>
      <c r="M13" s="360"/>
      <c r="N13" s="360"/>
      <c r="O13" s="360"/>
      <c r="P13" s="360"/>
      <c r="Q13" s="361"/>
      <c r="R13" s="12"/>
      <c r="S13" s="12"/>
      <c r="T13" s="12"/>
      <c r="U13" s="151" t="s">
        <v>2</v>
      </c>
      <c r="V13" s="215" t="s">
        <v>3</v>
      </c>
      <c r="W13" s="215"/>
      <c r="X13" s="215"/>
      <c r="Y13" s="215"/>
      <c r="Z13" s="215"/>
      <c r="AA13" s="216"/>
      <c r="AB13" s="217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12"/>
      <c r="J14" s="12"/>
      <c r="K14" s="338" t="s">
        <v>5</v>
      </c>
      <c r="L14" s="385">
        <v>12</v>
      </c>
      <c r="M14" s="385">
        <v>24</v>
      </c>
      <c r="N14" s="385">
        <v>36</v>
      </c>
      <c r="O14" s="385">
        <v>48</v>
      </c>
      <c r="P14" s="385">
        <v>60</v>
      </c>
      <c r="Q14" s="385">
        <v>72</v>
      </c>
      <c r="R14" s="12"/>
      <c r="S14" s="12"/>
      <c r="T14" s="12"/>
      <c r="U14" s="132" t="s">
        <v>5</v>
      </c>
      <c r="V14" s="218">
        <v>12</v>
      </c>
      <c r="W14" s="218">
        <v>24</v>
      </c>
      <c r="X14" s="218">
        <v>36</v>
      </c>
      <c r="Y14" s="218">
        <v>48</v>
      </c>
      <c r="Z14" s="218">
        <v>60</v>
      </c>
      <c r="AA14" s="218">
        <v>72</v>
      </c>
      <c r="AB14" s="219" t="s">
        <v>6</v>
      </c>
    </row>
    <row r="15" spans="1:28" ht="12.75">
      <c r="A15" s="84">
        <f>+A16-1</f>
        <v>-5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12"/>
      <c r="J15" s="12"/>
      <c r="K15" s="341"/>
      <c r="L15" s="401"/>
      <c r="M15" s="402"/>
      <c r="N15" s="402"/>
      <c r="O15" s="402"/>
      <c r="P15" s="402"/>
      <c r="Q15" s="403"/>
      <c r="R15" s="12"/>
      <c r="S15" s="12"/>
      <c r="T15" s="12"/>
      <c r="U15" s="129">
        <f>+U16-1</f>
        <v>2000</v>
      </c>
      <c r="V15" s="220">
        <f>L4+'I-28'!L6</f>
        <v>9337</v>
      </c>
      <c r="W15" s="220">
        <f>M4+'I-28'!M6</f>
        <v>10847</v>
      </c>
      <c r="X15" s="220">
        <f>N4+'I-28'!N6</f>
        <v>11092</v>
      </c>
      <c r="Y15" s="220">
        <f>O4+'I-28'!O6</f>
        <v>11192</v>
      </c>
      <c r="Z15" s="220">
        <f>P4+'I-28'!P6</f>
        <v>11235</v>
      </c>
      <c r="AA15" s="221">
        <f>Q4+'I-28'!Q6</f>
        <v>11250</v>
      </c>
      <c r="AB15" s="222" t="s">
        <v>7</v>
      </c>
    </row>
    <row r="16" spans="1:28" ht="12.75">
      <c r="A16" s="88">
        <f>+A17-1</f>
        <v>-4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12"/>
      <c r="J16" s="12"/>
      <c r="K16" s="334">
        <f>+K17-1</f>
        <v>2000</v>
      </c>
      <c r="L16" s="431">
        <v>3780</v>
      </c>
      <c r="M16" s="426">
        <v>6671</v>
      </c>
      <c r="N16" s="432">
        <v>8156</v>
      </c>
      <c r="O16" s="432">
        <v>9205</v>
      </c>
      <c r="P16" s="432">
        <v>9990</v>
      </c>
      <c r="Q16" s="433">
        <v>10508</v>
      </c>
      <c r="R16" s="12"/>
      <c r="S16" s="12"/>
      <c r="T16" s="12"/>
      <c r="U16" s="130">
        <f>+U17-1</f>
        <v>2001</v>
      </c>
      <c r="V16" s="220">
        <f>L5+'I-28'!L7</f>
        <v>10540</v>
      </c>
      <c r="W16" s="220">
        <f>M5+'I-28'!M7</f>
        <v>12205</v>
      </c>
      <c r="X16" s="220">
        <f>N5+'I-28'!N7</f>
        <v>12551</v>
      </c>
      <c r="Y16" s="220">
        <f>O5+'I-28'!O7</f>
        <v>12690</v>
      </c>
      <c r="Z16" s="220">
        <f>P5+'I-28'!P7</f>
        <v>12725</v>
      </c>
      <c r="AA16" s="221"/>
      <c r="AB16" s="222" t="s">
        <v>7</v>
      </c>
    </row>
    <row r="17" spans="1:28" ht="12.75">
      <c r="A17" s="88">
        <f>+A18-1</f>
        <v>-3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12"/>
      <c r="J17" s="12"/>
      <c r="K17" s="334">
        <f>+K18-1</f>
        <v>2001</v>
      </c>
      <c r="L17" s="431">
        <v>4212</v>
      </c>
      <c r="M17" s="432">
        <v>7541</v>
      </c>
      <c r="N17" s="432">
        <v>9351</v>
      </c>
      <c r="O17" s="432">
        <v>10639</v>
      </c>
      <c r="P17" s="432">
        <v>11536</v>
      </c>
      <c r="Q17" s="433"/>
      <c r="R17" s="12"/>
      <c r="S17" s="12"/>
      <c r="T17" s="12"/>
      <c r="U17" s="130">
        <f>+U18-1</f>
        <v>2002</v>
      </c>
      <c r="V17" s="220">
        <f>L6+'I-28'!L8</f>
        <v>11875</v>
      </c>
      <c r="W17" s="220">
        <f>M6+'I-28'!M8</f>
        <v>13832</v>
      </c>
      <c r="X17" s="220">
        <f>N6+'I-28'!N8</f>
        <v>14238</v>
      </c>
      <c r="Y17" s="220">
        <f>O6+'I-28'!O8</f>
        <v>14413</v>
      </c>
      <c r="Z17" s="220"/>
      <c r="AA17" s="221"/>
      <c r="AB17" s="222" t="s">
        <v>7</v>
      </c>
    </row>
    <row r="18" spans="1:28" ht="12.75">
      <c r="A18" s="88">
        <f>+A19-1</f>
        <v>-2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12"/>
      <c r="J18" s="12"/>
      <c r="K18" s="334">
        <f>+K19-1</f>
        <v>2002</v>
      </c>
      <c r="L18" s="431">
        <v>4901</v>
      </c>
      <c r="M18" s="432">
        <v>8864</v>
      </c>
      <c r="N18" s="432">
        <v>10987</v>
      </c>
      <c r="O18" s="432">
        <v>12458</v>
      </c>
      <c r="P18" s="432"/>
      <c r="Q18" s="433"/>
      <c r="R18" s="12"/>
      <c r="S18" s="12"/>
      <c r="T18" s="12"/>
      <c r="U18" s="130">
        <f>+U19-1</f>
        <v>2003</v>
      </c>
      <c r="V18" s="220">
        <f>L7+'I-28'!L9</f>
        <v>13343</v>
      </c>
      <c r="W18" s="220">
        <f>M7+'I-28'!M9</f>
        <v>15542</v>
      </c>
      <c r="X18" s="220">
        <f>N7+'I-28'!N9</f>
        <v>16066</v>
      </c>
      <c r="Y18" s="220"/>
      <c r="Z18" s="220"/>
      <c r="AA18" s="221"/>
      <c r="AB18" s="222" t="s">
        <v>7</v>
      </c>
    </row>
    <row r="19" spans="1:28" ht="12.75">
      <c r="A19" s="88">
        <f>+A20-1</f>
        <v>-1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12"/>
      <c r="J19" s="12"/>
      <c r="K19" s="334">
        <f>+K20-1</f>
        <v>2003</v>
      </c>
      <c r="L19" s="431">
        <v>5708</v>
      </c>
      <c r="M19" s="432">
        <v>10268</v>
      </c>
      <c r="N19" s="432">
        <v>12699</v>
      </c>
      <c r="O19" s="432"/>
      <c r="P19" s="432"/>
      <c r="Q19" s="433"/>
      <c r="R19" s="12"/>
      <c r="S19" s="12"/>
      <c r="T19" s="12"/>
      <c r="U19" s="130">
        <f>+U20-1</f>
        <v>2004</v>
      </c>
      <c r="V19" s="220">
        <f>L8+'I-28'!L10</f>
        <v>14469</v>
      </c>
      <c r="W19" s="220">
        <f>M8+'I-28'!M10</f>
        <v>16776</v>
      </c>
      <c r="X19" s="220"/>
      <c r="Y19" s="220"/>
      <c r="Z19" s="220"/>
      <c r="AA19" s="221"/>
      <c r="AB19" s="222" t="s">
        <v>7</v>
      </c>
    </row>
    <row r="20" spans="1:28" ht="12.75">
      <c r="A20" s="83">
        <f>+A9</f>
        <v>0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12"/>
      <c r="J20" s="12"/>
      <c r="K20" s="334">
        <f>+K21-1</f>
        <v>2004</v>
      </c>
      <c r="L20" s="431">
        <v>6093</v>
      </c>
      <c r="M20" s="432">
        <v>11172</v>
      </c>
      <c r="N20" s="432"/>
      <c r="O20" s="432"/>
      <c r="P20" s="432"/>
      <c r="Q20" s="433"/>
      <c r="R20" s="12"/>
      <c r="S20" s="12"/>
      <c r="T20" s="12"/>
      <c r="U20" s="132">
        <f>+K9</f>
        <v>2005</v>
      </c>
      <c r="V20" s="223">
        <f>L9+'I-28'!L11</f>
        <v>16561</v>
      </c>
      <c r="W20" s="223"/>
      <c r="X20" s="223"/>
      <c r="Y20" s="223"/>
      <c r="Z20" s="223"/>
      <c r="AA20" s="224"/>
      <c r="AB20" s="133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12"/>
      <c r="J21" s="12"/>
      <c r="K21" s="338">
        <f>K9</f>
        <v>2005</v>
      </c>
      <c r="L21" s="434">
        <v>6962</v>
      </c>
      <c r="M21" s="435"/>
      <c r="N21" s="435"/>
      <c r="O21" s="435"/>
      <c r="P21" s="435"/>
      <c r="Q21" s="436"/>
      <c r="R21" s="12"/>
      <c r="S21" s="12"/>
      <c r="T21" s="12"/>
      <c r="U21" s="31"/>
      <c r="V21" s="31"/>
      <c r="W21" s="31"/>
      <c r="X21" s="31"/>
      <c r="Y21" s="31"/>
      <c r="Z21" s="31"/>
      <c r="AA21" s="31"/>
      <c r="AB21" s="31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12"/>
      <c r="J22" s="12"/>
      <c r="R22" s="12"/>
      <c r="S22" s="12"/>
      <c r="T22" s="12"/>
      <c r="U22" s="31"/>
      <c r="V22" s="31"/>
      <c r="W22" s="31"/>
      <c r="X22" s="31"/>
      <c r="Y22" s="31"/>
      <c r="Z22" s="31"/>
      <c r="AA22" s="31"/>
      <c r="AB22" s="31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12"/>
      <c r="J23" s="12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12"/>
      <c r="J24" s="12"/>
      <c r="K24" s="3" t="s">
        <v>110</v>
      </c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R27" s="12"/>
      <c r="S27" s="12"/>
      <c r="T27" s="12"/>
      <c r="U27" s="129">
        <f>+U28-1</f>
        <v>2000</v>
      </c>
      <c r="V27" s="90">
        <f>+'I-28'!L6/'I-39'!V15</f>
        <v>0.40484095533897396</v>
      </c>
      <c r="W27" s="90">
        <f>+'I-28'!M6/'I-39'!W15</f>
        <v>0.6150087581819857</v>
      </c>
      <c r="X27" s="90">
        <f>+'I-28'!N6/'I-39'!X15</f>
        <v>0.7353047241254959</v>
      </c>
      <c r="Y27" s="90">
        <f>+'I-28'!O6/'I-39'!Y15</f>
        <v>0.8224624731951394</v>
      </c>
      <c r="Z27" s="90">
        <f>+'I-28'!P6/'I-39'!Z15</f>
        <v>0.8891855807743658</v>
      </c>
      <c r="AA27" s="225">
        <f>+'I-28'!Q6/'I-39'!AA15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R28" s="12"/>
      <c r="S28" s="12"/>
      <c r="T28" s="12"/>
      <c r="U28" s="130">
        <f>+U29-1</f>
        <v>2001</v>
      </c>
      <c r="V28" s="90">
        <f>+'I-28'!L7/'I-39'!V16</f>
        <v>0.39962049335863375</v>
      </c>
      <c r="W28" s="90">
        <f>+'I-28'!M7/'I-39'!W16</f>
        <v>0.6178615321589512</v>
      </c>
      <c r="X28" s="90">
        <f>+'I-28'!N7/'I-39'!X16</f>
        <v>0.7450402358377819</v>
      </c>
      <c r="Y28" s="90">
        <f>+'I-28'!O7/'I-39'!Y16</f>
        <v>0.8383766745468874</v>
      </c>
      <c r="Z28" s="90">
        <f>+'I-28'!P7/'I-39'!Z16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R29" s="12"/>
      <c r="S29" s="12"/>
      <c r="T29" s="12"/>
      <c r="U29" s="130">
        <f>+U30-1</f>
        <v>2002</v>
      </c>
      <c r="V29" s="90">
        <f>+'I-28'!L8/'I-39'!V17</f>
        <v>0.4127157894736842</v>
      </c>
      <c r="W29" s="90">
        <f>+'I-28'!M8/'I-39'!W17</f>
        <v>0.6408328513591671</v>
      </c>
      <c r="X29" s="90">
        <f>+'I-28'!N8/'I-39'!X17</f>
        <v>0.7716673690125018</v>
      </c>
      <c r="Y29" s="90">
        <f>+'I-28'!O8/'I-39'!Y17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R30" s="12"/>
      <c r="S30" s="12"/>
      <c r="T30" s="12"/>
      <c r="U30" s="130">
        <f>+U31-1</f>
        <v>2003</v>
      </c>
      <c r="V30" s="90">
        <f>+'I-28'!L9/'I-39'!V18</f>
        <v>0.42778985235704114</v>
      </c>
      <c r="W30" s="90">
        <f>+'I-28'!M9/'I-39'!W18</f>
        <v>0.6606614335349376</v>
      </c>
      <c r="X30" s="90">
        <f>+'I-28'!N9/'I-39'!X18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R31" s="12"/>
      <c r="S31" s="12"/>
      <c r="T31" s="12"/>
      <c r="U31" s="130">
        <f>+U32-1</f>
        <v>2004</v>
      </c>
      <c r="V31" s="90">
        <f>+'I-28'!L10/'I-39'!V19</f>
        <v>0.42110719469210034</v>
      </c>
      <c r="W31" s="90">
        <f>+'I-28'!M10/'I-39'!W19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R32" s="12"/>
      <c r="S32" s="12"/>
      <c r="T32" s="12"/>
      <c r="U32" s="132">
        <f>+U20</f>
        <v>2005</v>
      </c>
      <c r="V32" s="226">
        <f>+'I-28'!L11/'I-39'!V20</f>
        <v>0.4203852424370509</v>
      </c>
      <c r="W32" s="223"/>
      <c r="X32" s="223"/>
      <c r="Y32" s="223"/>
      <c r="Z32" s="223"/>
      <c r="AA32" s="224"/>
      <c r="AB32" s="3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31"/>
      <c r="J1" s="31"/>
      <c r="K1" s="149"/>
      <c r="L1" s="245" t="s">
        <v>51</v>
      </c>
      <c r="M1" s="48"/>
      <c r="N1" s="48"/>
      <c r="O1" s="48"/>
      <c r="P1" s="48"/>
      <c r="Q1" s="4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31"/>
      <c r="J2" s="31"/>
      <c r="K2" s="151" t="s">
        <v>2</v>
      </c>
      <c r="L2" s="246" t="s">
        <v>3</v>
      </c>
      <c r="M2" s="53"/>
      <c r="N2" s="53"/>
      <c r="O2" s="53"/>
      <c r="P2" s="53"/>
      <c r="Q2" s="5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31"/>
      <c r="J3" s="31"/>
      <c r="K3" s="132" t="s">
        <v>5</v>
      </c>
      <c r="L3" s="152">
        <v>12</v>
      </c>
      <c r="M3" s="152">
        <v>24</v>
      </c>
      <c r="N3" s="152">
        <v>36</v>
      </c>
      <c r="O3" s="152">
        <v>48</v>
      </c>
      <c r="P3" s="152">
        <v>60</v>
      </c>
      <c r="Q3" s="152">
        <v>72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2.75">
      <c r="A4" s="74">
        <f>+A5-1</f>
        <v>-5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31"/>
      <c r="J4" s="31"/>
      <c r="K4" s="129">
        <f>+K5-1</f>
        <v>-5</v>
      </c>
      <c r="L4" s="247">
        <v>5557</v>
      </c>
      <c r="M4" s="248">
        <v>4176</v>
      </c>
      <c r="N4" s="248">
        <v>2936</v>
      </c>
      <c r="O4" s="248">
        <v>1987</v>
      </c>
      <c r="P4" s="248">
        <v>1245</v>
      </c>
      <c r="Q4" s="249">
        <v>742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2.75">
      <c r="A5" s="78">
        <f>+A6-1</f>
        <v>-4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31"/>
      <c r="J5" s="31"/>
      <c r="K5" s="130">
        <f>+K6-1</f>
        <v>-4</v>
      </c>
      <c r="L5" s="250">
        <v>6328</v>
      </c>
      <c r="M5" s="251">
        <v>4664</v>
      </c>
      <c r="N5" s="251">
        <v>3200</v>
      </c>
      <c r="O5" s="251">
        <v>2051</v>
      </c>
      <c r="P5" s="251">
        <v>1189</v>
      </c>
      <c r="Q5" s="25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78">
        <f>+A7-1</f>
        <v>-3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31"/>
      <c r="J6" s="31"/>
      <c r="K6" s="130">
        <f>+K7-1</f>
        <v>-3</v>
      </c>
      <c r="L6" s="250">
        <v>6974</v>
      </c>
      <c r="M6" s="251">
        <v>4968</v>
      </c>
      <c r="N6" s="251">
        <v>3251</v>
      </c>
      <c r="O6" s="251">
        <v>1955</v>
      </c>
      <c r="P6" s="251"/>
      <c r="Q6" s="25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78">
        <f>+A8-1</f>
        <v>-2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31"/>
      <c r="J7" s="31"/>
      <c r="K7" s="130">
        <f>+K8-1</f>
        <v>-2</v>
      </c>
      <c r="L7" s="250">
        <v>7635</v>
      </c>
      <c r="M7" s="251">
        <v>5274</v>
      </c>
      <c r="N7" s="251">
        <v>3367</v>
      </c>
      <c r="O7" s="251"/>
      <c r="P7" s="251"/>
      <c r="Q7" s="25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2.75">
      <c r="A8" s="78">
        <f>+A9-1</f>
        <v>-1</v>
      </c>
      <c r="B8" s="220">
        <v>8376</v>
      </c>
      <c r="C8" s="220">
        <v>5604</v>
      </c>
      <c r="D8" s="220"/>
      <c r="E8" s="220"/>
      <c r="F8" s="220"/>
      <c r="G8" s="229"/>
      <c r="H8" s="31"/>
      <c r="I8" s="31"/>
      <c r="J8" s="31"/>
      <c r="K8" s="130">
        <f>+K9-1</f>
        <v>-1</v>
      </c>
      <c r="L8" s="250">
        <v>8376</v>
      </c>
      <c r="M8" s="251">
        <v>5604</v>
      </c>
      <c r="N8" s="251"/>
      <c r="O8" s="251"/>
      <c r="P8" s="251"/>
      <c r="Q8" s="25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.75">
      <c r="A9" s="81"/>
      <c r="B9" s="230">
        <v>9599</v>
      </c>
      <c r="C9" s="230"/>
      <c r="D9" s="230"/>
      <c r="E9" s="230"/>
      <c r="F9" s="230"/>
      <c r="G9" s="231"/>
      <c r="H9" s="31"/>
      <c r="I9" s="31"/>
      <c r="J9" s="31"/>
      <c r="K9" s="132"/>
      <c r="L9" s="253">
        <v>9599</v>
      </c>
      <c r="M9" s="254"/>
      <c r="N9" s="254"/>
      <c r="O9" s="254"/>
      <c r="P9" s="254"/>
      <c r="Q9" s="25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31"/>
      <c r="J12" s="31"/>
      <c r="K12" s="149"/>
      <c r="L12" s="245" t="s">
        <v>0</v>
      </c>
      <c r="M12" s="48"/>
      <c r="N12" s="48"/>
      <c r="O12" s="48"/>
      <c r="P12" s="48"/>
      <c r="Q12" s="49"/>
      <c r="R12" s="12"/>
      <c r="S12" s="12"/>
      <c r="T12" s="12"/>
      <c r="U12" s="331"/>
      <c r="V12" s="437" t="s">
        <v>82</v>
      </c>
      <c r="W12" s="437"/>
      <c r="X12" s="437"/>
      <c r="Y12" s="437"/>
      <c r="Z12" s="437"/>
      <c r="AA12" s="438"/>
      <c r="AB12" s="403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31"/>
      <c r="J13" s="31"/>
      <c r="K13" s="151" t="s">
        <v>2</v>
      </c>
      <c r="L13" s="246" t="s">
        <v>3</v>
      </c>
      <c r="M13" s="53"/>
      <c r="N13" s="53"/>
      <c r="O13" s="53"/>
      <c r="P13" s="53"/>
      <c r="Q13" s="54"/>
      <c r="R13" s="12"/>
      <c r="S13" s="12"/>
      <c r="T13" s="12"/>
      <c r="U13" s="384" t="s">
        <v>2</v>
      </c>
      <c r="V13" s="439" t="s">
        <v>3</v>
      </c>
      <c r="W13" s="439"/>
      <c r="X13" s="439"/>
      <c r="Y13" s="439"/>
      <c r="Z13" s="439"/>
      <c r="AA13" s="440"/>
      <c r="AB13" s="406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31"/>
      <c r="J14" s="31"/>
      <c r="K14" s="132" t="s">
        <v>5</v>
      </c>
      <c r="L14" s="152">
        <v>12</v>
      </c>
      <c r="M14" s="152">
        <v>24</v>
      </c>
      <c r="N14" s="152">
        <v>36</v>
      </c>
      <c r="O14" s="152">
        <v>48</v>
      </c>
      <c r="P14" s="152">
        <v>60</v>
      </c>
      <c r="Q14" s="152">
        <v>72</v>
      </c>
      <c r="R14" s="12"/>
      <c r="S14" s="12"/>
      <c r="T14" s="12"/>
      <c r="U14" s="338" t="s">
        <v>5</v>
      </c>
      <c r="V14" s="441">
        <v>12</v>
      </c>
      <c r="W14" s="441">
        <v>24</v>
      </c>
      <c r="X14" s="441">
        <v>36</v>
      </c>
      <c r="Y14" s="441">
        <v>48</v>
      </c>
      <c r="Z14" s="441">
        <v>60</v>
      </c>
      <c r="AA14" s="441">
        <v>72</v>
      </c>
      <c r="AB14" s="442" t="s">
        <v>6</v>
      </c>
    </row>
    <row r="15" spans="1:28" ht="12.75">
      <c r="A15" s="84">
        <f>+A16-1</f>
        <v>-5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31"/>
      <c r="J15" s="31"/>
      <c r="K15" s="129"/>
      <c r="L15" s="256"/>
      <c r="M15" s="257"/>
      <c r="N15" s="257"/>
      <c r="O15" s="257"/>
      <c r="P15" s="257"/>
      <c r="Q15" s="214"/>
      <c r="R15" s="12"/>
      <c r="S15" s="12"/>
      <c r="T15" s="12"/>
      <c r="U15" s="341">
        <f>+U16-1</f>
        <v>2000</v>
      </c>
      <c r="V15" s="443">
        <f>L4+'I-28'!L6</f>
        <v>9337</v>
      </c>
      <c r="W15" s="443">
        <f>M4+'I-28'!M6</f>
        <v>10847</v>
      </c>
      <c r="X15" s="443">
        <f>N4+'I-28'!N6</f>
        <v>11092</v>
      </c>
      <c r="Y15" s="443">
        <f>O4+'I-28'!O6</f>
        <v>11192</v>
      </c>
      <c r="Z15" s="443">
        <f>P4+'I-28'!P6</f>
        <v>11235</v>
      </c>
      <c r="AA15" s="444">
        <f>Q4+'I-28'!Q6</f>
        <v>11250</v>
      </c>
      <c r="AB15" s="445" t="s">
        <v>7</v>
      </c>
    </row>
    <row r="16" spans="1:28" ht="12.75">
      <c r="A16" s="88">
        <f>+A17-1</f>
        <v>-4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31"/>
      <c r="J16" s="31"/>
      <c r="K16" s="130">
        <f>+K17-1</f>
        <v>-5</v>
      </c>
      <c r="L16" s="258">
        <v>3780</v>
      </c>
      <c r="M16" s="251">
        <v>6671</v>
      </c>
      <c r="N16" s="259">
        <v>8156</v>
      </c>
      <c r="O16" s="259">
        <v>9205</v>
      </c>
      <c r="P16" s="259">
        <v>9990</v>
      </c>
      <c r="Q16" s="260">
        <v>10508</v>
      </c>
      <c r="R16" s="12"/>
      <c r="S16" s="12"/>
      <c r="T16" s="12"/>
      <c r="U16" s="334">
        <f>+U17-1</f>
        <v>2001</v>
      </c>
      <c r="V16" s="443">
        <f>L5+'I-28'!L7</f>
        <v>10540</v>
      </c>
      <c r="W16" s="443">
        <f>M5+'I-28'!M7</f>
        <v>12205</v>
      </c>
      <c r="X16" s="443">
        <f>N5+'I-28'!N7</f>
        <v>12551</v>
      </c>
      <c r="Y16" s="443">
        <f>O5+'I-28'!O7</f>
        <v>12690</v>
      </c>
      <c r="Z16" s="443">
        <f>P5+'I-28'!P7</f>
        <v>12725</v>
      </c>
      <c r="AA16" s="444"/>
      <c r="AB16" s="445" t="s">
        <v>7</v>
      </c>
    </row>
    <row r="17" spans="1:28" ht="12.75">
      <c r="A17" s="88">
        <f>+A18-1</f>
        <v>-3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31"/>
      <c r="J17" s="31"/>
      <c r="K17" s="130">
        <f>+K18-1</f>
        <v>-4</v>
      </c>
      <c r="L17" s="258">
        <v>4212</v>
      </c>
      <c r="M17" s="259">
        <v>7541</v>
      </c>
      <c r="N17" s="259">
        <v>9351</v>
      </c>
      <c r="O17" s="259">
        <v>10639</v>
      </c>
      <c r="P17" s="259">
        <v>11536</v>
      </c>
      <c r="Q17" s="260"/>
      <c r="R17" s="12"/>
      <c r="S17" s="12"/>
      <c r="T17" s="12"/>
      <c r="U17" s="334">
        <f>+U18-1</f>
        <v>2002</v>
      </c>
      <c r="V17" s="443">
        <f>L6+'I-28'!L8</f>
        <v>11875</v>
      </c>
      <c r="W17" s="443">
        <f>M6+'I-28'!M8</f>
        <v>13832</v>
      </c>
      <c r="X17" s="443">
        <f>N6+'I-28'!N8</f>
        <v>14238</v>
      </c>
      <c r="Y17" s="443">
        <f>O6+'I-28'!O8</f>
        <v>14413</v>
      </c>
      <c r="Z17" s="443"/>
      <c r="AA17" s="444"/>
      <c r="AB17" s="445" t="s">
        <v>7</v>
      </c>
    </row>
    <row r="18" spans="1:28" ht="12.75">
      <c r="A18" s="88">
        <f>+A19-1</f>
        <v>-2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31"/>
      <c r="J18" s="31"/>
      <c r="K18" s="130">
        <f>+K19-1</f>
        <v>-3</v>
      </c>
      <c r="L18" s="258">
        <v>4901</v>
      </c>
      <c r="M18" s="259">
        <v>8864</v>
      </c>
      <c r="N18" s="259">
        <v>10987</v>
      </c>
      <c r="O18" s="259">
        <v>12458</v>
      </c>
      <c r="P18" s="259"/>
      <c r="Q18" s="260"/>
      <c r="R18" s="12"/>
      <c r="S18" s="12"/>
      <c r="T18" s="12"/>
      <c r="U18" s="334">
        <f>+U19-1</f>
        <v>2003</v>
      </c>
      <c r="V18" s="443">
        <f>L7+'I-28'!L9</f>
        <v>13343</v>
      </c>
      <c r="W18" s="443">
        <f>M7+'I-28'!M9</f>
        <v>15542</v>
      </c>
      <c r="X18" s="443">
        <f>N7+'I-28'!N9</f>
        <v>16066</v>
      </c>
      <c r="Y18" s="443"/>
      <c r="Z18" s="443"/>
      <c r="AA18" s="444"/>
      <c r="AB18" s="445" t="s">
        <v>7</v>
      </c>
    </row>
    <row r="19" spans="1:28" ht="12.75">
      <c r="A19" s="88">
        <f>+A20-1</f>
        <v>-1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31"/>
      <c r="J19" s="31"/>
      <c r="K19" s="130">
        <f>+K20-1</f>
        <v>-2</v>
      </c>
      <c r="L19" s="258">
        <v>5708</v>
      </c>
      <c r="M19" s="259">
        <v>10268</v>
      </c>
      <c r="N19" s="259">
        <v>12699</v>
      </c>
      <c r="O19" s="259"/>
      <c r="P19" s="259"/>
      <c r="Q19" s="260"/>
      <c r="R19" s="12"/>
      <c r="S19" s="12"/>
      <c r="T19" s="12"/>
      <c r="U19" s="334">
        <f>+U20-1</f>
        <v>2004</v>
      </c>
      <c r="V19" s="443">
        <f>L8+'I-28'!L10</f>
        <v>14469</v>
      </c>
      <c r="W19" s="443">
        <f>M8+'I-28'!M10</f>
        <v>16776</v>
      </c>
      <c r="X19" s="443"/>
      <c r="Y19" s="443"/>
      <c r="Z19" s="443"/>
      <c r="AA19" s="444"/>
      <c r="AB19" s="445" t="s">
        <v>7</v>
      </c>
    </row>
    <row r="20" spans="1:28" ht="12.75">
      <c r="A20" s="83">
        <f>+A9</f>
        <v>0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31"/>
      <c r="J20" s="31"/>
      <c r="K20" s="130">
        <f>+K21-1</f>
        <v>-1</v>
      </c>
      <c r="L20" s="258">
        <v>6093</v>
      </c>
      <c r="M20" s="259">
        <v>11172</v>
      </c>
      <c r="N20" s="259"/>
      <c r="O20" s="259"/>
      <c r="P20" s="259"/>
      <c r="Q20" s="260"/>
      <c r="R20" s="12"/>
      <c r="S20" s="12"/>
      <c r="T20" s="12"/>
      <c r="U20" s="338">
        <f>latest_year</f>
        <v>2005</v>
      </c>
      <c r="V20" s="446">
        <f>L9+'I-28'!L11</f>
        <v>16561</v>
      </c>
      <c r="W20" s="446"/>
      <c r="X20" s="446"/>
      <c r="Y20" s="446"/>
      <c r="Z20" s="446"/>
      <c r="AA20" s="447"/>
      <c r="AB20" s="339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32"/>
      <c r="L21" s="242">
        <v>6962</v>
      </c>
      <c r="M21" s="243"/>
      <c r="N21" s="243"/>
      <c r="O21" s="243"/>
      <c r="P21" s="243"/>
      <c r="Q21" s="24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2"/>
      <c r="S22" s="12"/>
      <c r="T22" s="12"/>
      <c r="U22" s="24" t="s">
        <v>101</v>
      </c>
      <c r="V22" s="12"/>
      <c r="W22" s="12"/>
      <c r="X22" s="12"/>
      <c r="Y22" s="12"/>
      <c r="Z22" s="12"/>
      <c r="AA22" s="12"/>
      <c r="AB22" s="12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2"/>
      <c r="S27" s="12"/>
      <c r="T27" s="12"/>
      <c r="U27" s="129">
        <f>+U28-1</f>
        <v>2000</v>
      </c>
      <c r="V27" s="90">
        <f>+'I-28'!L6/'I-40'!V15</f>
        <v>0.40484095533897396</v>
      </c>
      <c r="W27" s="90">
        <f>+'I-28'!M6/'I-40'!W15</f>
        <v>0.6150087581819857</v>
      </c>
      <c r="X27" s="90">
        <f>+'I-28'!N6/'I-40'!X15</f>
        <v>0.7353047241254959</v>
      </c>
      <c r="Y27" s="90">
        <f>+'I-28'!O6/'I-40'!Y15</f>
        <v>0.8224624731951394</v>
      </c>
      <c r="Z27" s="90">
        <f>+'I-28'!P6/'I-40'!Z15</f>
        <v>0.8891855807743658</v>
      </c>
      <c r="AA27" s="225">
        <f>+'I-28'!Q6/'I-40'!AA15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2"/>
      <c r="S28" s="12"/>
      <c r="T28" s="12"/>
      <c r="U28" s="130">
        <f>+U29-1</f>
        <v>2001</v>
      </c>
      <c r="V28" s="90">
        <f>+'I-28'!L7/'I-40'!V16</f>
        <v>0.39962049335863375</v>
      </c>
      <c r="W28" s="90">
        <f>+'I-28'!M7/'I-40'!W16</f>
        <v>0.6178615321589512</v>
      </c>
      <c r="X28" s="90">
        <f>+'I-28'!N7/'I-40'!X16</f>
        <v>0.7450402358377819</v>
      </c>
      <c r="Y28" s="90">
        <f>+'I-28'!O7/'I-40'!Y16</f>
        <v>0.8383766745468874</v>
      </c>
      <c r="Z28" s="90">
        <f>+'I-28'!P7/'I-40'!Z16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2"/>
      <c r="S29" s="12"/>
      <c r="T29" s="12"/>
      <c r="U29" s="130">
        <f>+U30-1</f>
        <v>2002</v>
      </c>
      <c r="V29" s="90">
        <f>+'I-28'!L8/'I-40'!V17</f>
        <v>0.4127157894736842</v>
      </c>
      <c r="W29" s="90">
        <f>+'I-28'!M8/'I-40'!W17</f>
        <v>0.6408328513591671</v>
      </c>
      <c r="X29" s="90">
        <f>+'I-28'!N8/'I-40'!X17</f>
        <v>0.7716673690125018</v>
      </c>
      <c r="Y29" s="90">
        <f>+'I-28'!O8/'I-40'!Y17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2"/>
      <c r="S30" s="12"/>
      <c r="T30" s="12"/>
      <c r="U30" s="130">
        <f>+U31-1</f>
        <v>2003</v>
      </c>
      <c r="V30" s="90">
        <f>+'I-28'!L9/'I-40'!V18</f>
        <v>0.42778985235704114</v>
      </c>
      <c r="W30" s="90">
        <f>+'I-28'!M9/'I-40'!W18</f>
        <v>0.6606614335349376</v>
      </c>
      <c r="X30" s="90">
        <f>+'I-28'!N9/'I-40'!X18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2"/>
      <c r="S31" s="12"/>
      <c r="T31" s="12"/>
      <c r="U31" s="130">
        <f>+U32-1</f>
        <v>2004</v>
      </c>
      <c r="V31" s="90">
        <f>+'I-28'!L10/'I-40'!V19</f>
        <v>0.42110719469210034</v>
      </c>
      <c r="W31" s="90">
        <f>+'I-28'!M10/'I-40'!W19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2"/>
      <c r="S32" s="12"/>
      <c r="T32" s="12"/>
      <c r="U32" s="132">
        <f>+U20</f>
        <v>2005</v>
      </c>
      <c r="V32" s="226">
        <f>+'I-28'!L11/'I-40'!V20</f>
        <v>0.4203852424370509</v>
      </c>
      <c r="W32" s="223"/>
      <c r="X32" s="223"/>
      <c r="Y32" s="223"/>
      <c r="Z32" s="223"/>
      <c r="AA32" s="224"/>
      <c r="AB32" s="3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2.421875" style="6" customWidth="1"/>
    <col min="2" max="10" width="9.140625" style="6" customWidth="1"/>
    <col min="11" max="11" width="21.57421875" style="6" customWidth="1"/>
    <col min="12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12"/>
      <c r="I1" s="12"/>
      <c r="J1" s="12"/>
    </row>
    <row r="2" spans="1:10" ht="12.75">
      <c r="A2" s="31"/>
      <c r="B2" s="31"/>
      <c r="C2" s="31"/>
      <c r="D2" s="31"/>
      <c r="E2" s="31"/>
      <c r="F2" s="31"/>
      <c r="G2" s="31"/>
      <c r="H2" s="12"/>
      <c r="I2" s="12"/>
      <c r="J2" s="12"/>
    </row>
    <row r="3" spans="1:17" ht="12.75">
      <c r="A3" s="138"/>
      <c r="B3" s="75" t="s">
        <v>8</v>
      </c>
      <c r="C3" s="76"/>
      <c r="D3" s="76"/>
      <c r="E3" s="76"/>
      <c r="F3" s="76"/>
      <c r="G3" s="77"/>
      <c r="H3" s="12"/>
      <c r="I3" s="12"/>
      <c r="J3" s="12"/>
      <c r="K3" s="331"/>
      <c r="L3" s="332" t="s">
        <v>8</v>
      </c>
      <c r="M3" s="332"/>
      <c r="N3" s="332"/>
      <c r="O3" s="332"/>
      <c r="P3" s="332"/>
      <c r="Q3" s="335"/>
    </row>
    <row r="4" spans="1:17" ht="12.75">
      <c r="A4" s="78" t="s">
        <v>2</v>
      </c>
      <c r="B4" s="79"/>
      <c r="C4" s="79"/>
      <c r="D4" s="79"/>
      <c r="E4" s="79"/>
      <c r="F4" s="79"/>
      <c r="G4" s="80" t="s">
        <v>9</v>
      </c>
      <c r="H4" s="12"/>
      <c r="I4" s="12"/>
      <c r="J4" s="12"/>
      <c r="K4" s="334" t="s">
        <v>2</v>
      </c>
      <c r="L4" s="336"/>
      <c r="M4" s="336"/>
      <c r="N4" s="336"/>
      <c r="O4" s="336"/>
      <c r="P4" s="336"/>
      <c r="Q4" s="337" t="s">
        <v>9</v>
      </c>
    </row>
    <row r="5" spans="1:17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12"/>
      <c r="I5" s="12"/>
      <c r="J5" s="12"/>
      <c r="K5" s="338" t="s">
        <v>5</v>
      </c>
      <c r="L5" s="340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</row>
    <row r="6" spans="1:17" ht="12.75">
      <c r="A6" s="88">
        <f>+A7-1</f>
        <v>-5</v>
      </c>
      <c r="B6" s="90">
        <f>ROUND('I-39'!C15/'I-39'!B15,3)</f>
        <v>1.162</v>
      </c>
      <c r="C6" s="90">
        <f>ROUND('I-39'!D15/'I-39'!C15,3)</f>
        <v>1.023</v>
      </c>
      <c r="D6" s="90">
        <f>ROUND('I-39'!E15/'I-39'!D15,3)</f>
        <v>1.009</v>
      </c>
      <c r="E6" s="90">
        <f>ROUND('I-39'!F15/'I-39'!E15,3)</f>
        <v>1.004</v>
      </c>
      <c r="F6" s="90">
        <f>ROUND('I-39'!G15/'I-39'!F15,3)</f>
        <v>1.001</v>
      </c>
      <c r="G6" s="87" t="s">
        <v>7</v>
      </c>
      <c r="H6" s="12"/>
      <c r="I6" s="12"/>
      <c r="J6" s="12"/>
      <c r="K6" s="341">
        <f>+K7-1</f>
        <v>2000</v>
      </c>
      <c r="L6" s="346">
        <f>ROUND('I-39'!W15/'I-39'!V15,3)</f>
        <v>1.162</v>
      </c>
      <c r="M6" s="346">
        <f>ROUND('I-39'!X15/'I-39'!W15,3)</f>
        <v>1.023</v>
      </c>
      <c r="N6" s="346">
        <f>ROUND('I-39'!Y15/'I-39'!X15,3)</f>
        <v>1.009</v>
      </c>
      <c r="O6" s="346">
        <f>ROUND('I-39'!Z15/'I-39'!Y15,3)</f>
        <v>1.004</v>
      </c>
      <c r="P6" s="346">
        <f>ROUND('I-39'!AA15/'I-39'!Z15,3)</f>
        <v>1.001</v>
      </c>
      <c r="Q6" s="448" t="s">
        <v>7</v>
      </c>
    </row>
    <row r="7" spans="1:17" ht="12.75">
      <c r="A7" s="88">
        <f>+A8-1</f>
        <v>-4</v>
      </c>
      <c r="B7" s="90">
        <f>ROUND('I-39'!C16/'I-39'!B16,3)</f>
        <v>1.158</v>
      </c>
      <c r="C7" s="90">
        <f>ROUND('I-39'!D16/'I-39'!C16,3)</f>
        <v>1.028</v>
      </c>
      <c r="D7" s="90">
        <f>ROUND('I-39'!E16/'I-39'!D16,3)</f>
        <v>1.011</v>
      </c>
      <c r="E7" s="90">
        <f>ROUND('I-39'!F16/'I-39'!E16,3)</f>
        <v>1.003</v>
      </c>
      <c r="F7" s="90"/>
      <c r="G7" s="91"/>
      <c r="H7" s="12"/>
      <c r="I7" s="12"/>
      <c r="J7" s="12"/>
      <c r="K7" s="334">
        <f>+K8-1</f>
        <v>2001</v>
      </c>
      <c r="L7" s="346">
        <f>ROUND('I-39'!W16/'I-39'!V16,3)</f>
        <v>1.158</v>
      </c>
      <c r="M7" s="346">
        <f>ROUND('I-39'!X16/'I-39'!W16,3)</f>
        <v>1.028</v>
      </c>
      <c r="N7" s="346">
        <f>ROUND('I-39'!Y16/'I-39'!X16,3)</f>
        <v>1.011</v>
      </c>
      <c r="O7" s="346">
        <f>ROUND('I-39'!Z16/'I-39'!Y16,3)</f>
        <v>1.003</v>
      </c>
      <c r="P7" s="346"/>
      <c r="Q7" s="347"/>
    </row>
    <row r="8" spans="1:17" ht="12.75">
      <c r="A8" s="88">
        <f>+A9-1</f>
        <v>-3</v>
      </c>
      <c r="B8" s="90">
        <f>ROUND('I-39'!C17/'I-39'!B17,3)</f>
        <v>1.165</v>
      </c>
      <c r="C8" s="90">
        <f>ROUND('I-39'!D17/'I-39'!C17,3)</f>
        <v>1.029</v>
      </c>
      <c r="D8" s="90">
        <f>ROUND('I-39'!E17/'I-39'!D17,3)</f>
        <v>1.012</v>
      </c>
      <c r="E8" s="90"/>
      <c r="F8" s="90"/>
      <c r="G8" s="91"/>
      <c r="H8" s="12"/>
      <c r="I8" s="12"/>
      <c r="J8" s="12"/>
      <c r="K8" s="334">
        <f>+K9-1</f>
        <v>2002</v>
      </c>
      <c r="L8" s="346">
        <f>ROUND('I-39'!W17/'I-39'!V17,3)</f>
        <v>1.165</v>
      </c>
      <c r="M8" s="346">
        <f>ROUND('I-39'!X17/'I-39'!W17,3)</f>
        <v>1.029</v>
      </c>
      <c r="N8" s="346">
        <f>ROUND('I-39'!Y17/'I-39'!X17,3)</f>
        <v>1.012</v>
      </c>
      <c r="O8" s="346"/>
      <c r="P8" s="346"/>
      <c r="Q8" s="347"/>
    </row>
    <row r="9" spans="1:17" ht="12.75">
      <c r="A9" s="88">
        <f>+A10-1</f>
        <v>-2</v>
      </c>
      <c r="B9" s="90">
        <f>ROUND('I-39'!C18/'I-39'!B18,3)</f>
        <v>1.165</v>
      </c>
      <c r="C9" s="90">
        <f>ROUND('I-39'!D18/'I-39'!C18,3)</f>
        <v>1.034</v>
      </c>
      <c r="D9" s="90"/>
      <c r="E9" s="90"/>
      <c r="F9" s="90"/>
      <c r="G9" s="91"/>
      <c r="H9" s="12"/>
      <c r="I9" s="12"/>
      <c r="J9" s="12"/>
      <c r="K9" s="334">
        <f>+K10-1</f>
        <v>2003</v>
      </c>
      <c r="L9" s="346">
        <f>ROUND('I-39'!W18/'I-39'!V18,3)</f>
        <v>1.165</v>
      </c>
      <c r="M9" s="346">
        <f>ROUND('I-39'!X18/'I-39'!W18,3)</f>
        <v>1.034</v>
      </c>
      <c r="N9" s="346"/>
      <c r="O9" s="346"/>
      <c r="P9" s="346"/>
      <c r="Q9" s="347"/>
    </row>
    <row r="10" spans="1:17" ht="12.75">
      <c r="A10" s="88">
        <f>+A11-1</f>
        <v>-1</v>
      </c>
      <c r="B10" s="90">
        <f>ROUND('I-39'!C19/'I-39'!B19,3)</f>
        <v>1.159</v>
      </c>
      <c r="C10" s="90"/>
      <c r="D10" s="90"/>
      <c r="E10" s="90"/>
      <c r="F10" s="90"/>
      <c r="G10" s="91"/>
      <c r="H10" s="12"/>
      <c r="I10" s="12"/>
      <c r="J10" s="12"/>
      <c r="K10" s="334">
        <f>+K11-1</f>
        <v>2004</v>
      </c>
      <c r="L10" s="346">
        <f>ROUND('I-39'!W19/'I-39'!V19,3)</f>
        <v>1.159</v>
      </c>
      <c r="M10" s="346"/>
      <c r="N10" s="346"/>
      <c r="O10" s="346"/>
      <c r="P10" s="346"/>
      <c r="Q10" s="347"/>
    </row>
    <row r="11" spans="1:17" ht="12.75">
      <c r="A11" s="83"/>
      <c r="B11" s="92"/>
      <c r="C11" s="93"/>
      <c r="D11" s="93"/>
      <c r="E11" s="93"/>
      <c r="F11" s="93"/>
      <c r="G11" s="94"/>
      <c r="H11" s="12"/>
      <c r="I11" s="12"/>
      <c r="J11" s="12"/>
      <c r="K11" s="338">
        <f>latest_year</f>
        <v>2005</v>
      </c>
      <c r="L11" s="349"/>
      <c r="M11" s="349"/>
      <c r="N11" s="349"/>
      <c r="O11" s="349"/>
      <c r="P11" s="349"/>
      <c r="Q11" s="350"/>
    </row>
    <row r="12" spans="1:17" ht="6.75" customHeight="1">
      <c r="A12" s="170"/>
      <c r="B12" s="171"/>
      <c r="C12" s="171"/>
      <c r="D12" s="171"/>
      <c r="E12" s="171"/>
      <c r="F12" s="171"/>
      <c r="G12" s="194"/>
      <c r="H12" s="12"/>
      <c r="I12" s="12"/>
      <c r="J12" s="12"/>
      <c r="K12" s="303"/>
      <c r="L12" s="304"/>
      <c r="M12" s="304"/>
      <c r="N12" s="304"/>
      <c r="O12" s="304"/>
      <c r="P12" s="304"/>
      <c r="Q12" s="354"/>
    </row>
    <row r="13" spans="1:17" ht="12.75">
      <c r="A13" s="98" t="s">
        <v>72</v>
      </c>
      <c r="B13" s="141">
        <f>AVERAGE(B6:B12)</f>
        <v>1.1618</v>
      </c>
      <c r="C13" s="141">
        <f>+AVERAGE(C6:C9)</f>
        <v>1.0285</v>
      </c>
      <c r="D13" s="141">
        <f>+AVERAGE(D6:D9)</f>
        <v>1.0106666666666666</v>
      </c>
      <c r="E13" s="141">
        <f>+AVERAGE(E6:E9)</f>
        <v>1.0034999999999998</v>
      </c>
      <c r="F13" s="141">
        <f>+AVERAGE(F6:F9)</f>
        <v>1.001</v>
      </c>
      <c r="G13" s="175"/>
      <c r="H13" s="12"/>
      <c r="I13" s="12"/>
      <c r="J13" s="12"/>
      <c r="K13" s="303" t="s">
        <v>72</v>
      </c>
      <c r="L13" s="370">
        <f>AVERAGE(L6:L12)</f>
        <v>1.1618</v>
      </c>
      <c r="M13" s="370">
        <f>+AVERAGE(M6:M9)</f>
        <v>1.0285</v>
      </c>
      <c r="N13" s="370">
        <f>+AVERAGE(N6:N9)</f>
        <v>1.0106666666666666</v>
      </c>
      <c r="O13" s="370">
        <f>+AVERAGE(O6:O9)</f>
        <v>1.0034999999999998</v>
      </c>
      <c r="P13" s="370">
        <f>+AVERAGE(P6:P9)</f>
        <v>1.001</v>
      </c>
      <c r="Q13" s="371"/>
    </row>
    <row r="14" spans="1:17" ht="6.75" customHeight="1">
      <c r="A14" s="98"/>
      <c r="B14" s="141"/>
      <c r="C14" s="141"/>
      <c r="D14" s="141"/>
      <c r="E14" s="141"/>
      <c r="F14" s="141"/>
      <c r="G14" s="175"/>
      <c r="H14" s="12"/>
      <c r="I14" s="12"/>
      <c r="J14" s="12"/>
      <c r="K14" s="303"/>
      <c r="L14" s="370"/>
      <c r="M14" s="370"/>
      <c r="N14" s="370"/>
      <c r="O14" s="370"/>
      <c r="P14" s="370"/>
      <c r="Q14" s="371"/>
    </row>
    <row r="15" spans="1:17" ht="12.75">
      <c r="A15" s="98" t="s">
        <v>73</v>
      </c>
      <c r="B15" s="141">
        <f>+AVERAGE(B8:B10)</f>
        <v>1.163</v>
      </c>
      <c r="C15" s="141">
        <f>+AVERAGE(C7:C9)</f>
        <v>1.0303333333333333</v>
      </c>
      <c r="D15" s="141">
        <f>+AVERAGE(D6:D8)</f>
        <v>1.0106666666666666</v>
      </c>
      <c r="E15" s="261" t="s">
        <v>19</v>
      </c>
      <c r="F15" s="261" t="s">
        <v>19</v>
      </c>
      <c r="G15" s="175"/>
      <c r="H15" s="12"/>
      <c r="I15" s="12"/>
      <c r="J15" s="12"/>
      <c r="K15" s="303" t="s">
        <v>73</v>
      </c>
      <c r="L15" s="370">
        <f>+AVERAGE(L8:L10)</f>
        <v>1.163</v>
      </c>
      <c r="M15" s="370">
        <f>+AVERAGE(M7:M9)</f>
        <v>1.0303333333333333</v>
      </c>
      <c r="N15" s="370">
        <f>+AVERAGE(N6:N8)</f>
        <v>1.0106666666666666</v>
      </c>
      <c r="O15" s="449" t="s">
        <v>19</v>
      </c>
      <c r="P15" s="449" t="s">
        <v>19</v>
      </c>
      <c r="Q15" s="371"/>
    </row>
    <row r="16" spans="1:17" ht="6.75" customHeight="1">
      <c r="A16" s="98"/>
      <c r="B16" s="141"/>
      <c r="C16" s="141"/>
      <c r="D16" s="141"/>
      <c r="E16" s="141"/>
      <c r="F16" s="141"/>
      <c r="G16" s="175"/>
      <c r="H16" s="12"/>
      <c r="I16" s="12"/>
      <c r="J16" s="12"/>
      <c r="K16" s="303"/>
      <c r="L16" s="370"/>
      <c r="M16" s="370"/>
      <c r="N16" s="370"/>
      <c r="O16" s="370"/>
      <c r="P16" s="370"/>
      <c r="Q16" s="371"/>
    </row>
    <row r="17" spans="1:17" ht="12.75">
      <c r="A17" s="98" t="s">
        <v>74</v>
      </c>
      <c r="B17" s="141">
        <f>+(SUM(B6:B10)-MIN(B6:B10)-MAX(B6:B10))/3</f>
        <v>1.162</v>
      </c>
      <c r="C17" s="141">
        <f>+(SUM(C6:C9)-MIN(C6:C9)-MAX(C6:C9))/2</f>
        <v>1.0285000000000002</v>
      </c>
      <c r="D17" s="141">
        <f>+D7</f>
        <v>1.011</v>
      </c>
      <c r="E17" s="261" t="s">
        <v>19</v>
      </c>
      <c r="F17" s="261" t="s">
        <v>19</v>
      </c>
      <c r="G17" s="175"/>
      <c r="H17" s="12"/>
      <c r="I17" s="12"/>
      <c r="J17" s="12"/>
      <c r="K17" s="303" t="s">
        <v>74</v>
      </c>
      <c r="L17" s="370">
        <f>+(SUM(L6:L10)-MIN(L6:L10)-MAX(L6:L10))/3</f>
        <v>1.162</v>
      </c>
      <c r="M17" s="370">
        <f>+(SUM(M6:M9)-MIN(M6:M9)-MAX(M6:M9))/2</f>
        <v>1.0285000000000002</v>
      </c>
      <c r="N17" s="370">
        <f>+N7</f>
        <v>1.011</v>
      </c>
      <c r="O17" s="449" t="s">
        <v>19</v>
      </c>
      <c r="P17" s="449" t="s">
        <v>19</v>
      </c>
      <c r="Q17" s="371"/>
    </row>
    <row r="18" spans="1:17" ht="6.75" customHeight="1">
      <c r="A18" s="98"/>
      <c r="B18" s="141"/>
      <c r="C18" s="141"/>
      <c r="D18" s="141"/>
      <c r="E18" s="141"/>
      <c r="F18" s="141"/>
      <c r="G18" s="175"/>
      <c r="H18" s="12"/>
      <c r="I18" s="12"/>
      <c r="J18" s="12"/>
      <c r="K18" s="303"/>
      <c r="L18" s="370"/>
      <c r="M18" s="370"/>
      <c r="N18" s="370"/>
      <c r="O18" s="370"/>
      <c r="P18" s="370"/>
      <c r="Q18" s="371"/>
    </row>
    <row r="19" spans="1:17" ht="12.75">
      <c r="A19" s="98" t="s">
        <v>75</v>
      </c>
      <c r="B19" s="141">
        <f>+SUM('I-39'!W15:W19)/SUM('I-39'!V15:V19)</f>
        <v>1.1618091464643072</v>
      </c>
      <c r="C19" s="141">
        <f>+SUM('I-39'!X15:X18)/SUM('I-39'!W15:W18)</f>
        <v>1.0290123221302407</v>
      </c>
      <c r="D19" s="141">
        <f>+SUM('I-39'!Y15:Y17)/SUM('I-39'!X15:X17)</f>
        <v>1.010928961748634</v>
      </c>
      <c r="E19" s="141">
        <f>+SUM('I-39'!Z15:Z16)/SUM('I-39'!Y15:Y16)</f>
        <v>1.0032660581190855</v>
      </c>
      <c r="F19" s="141">
        <f>+F6</f>
        <v>1.001</v>
      </c>
      <c r="G19" s="175"/>
      <c r="H19" s="12"/>
      <c r="I19" s="12"/>
      <c r="J19" s="12"/>
      <c r="K19" s="303" t="s">
        <v>75</v>
      </c>
      <c r="L19" s="370">
        <f>+B19</f>
        <v>1.1618091464643072</v>
      </c>
      <c r="M19" s="370">
        <f>+C19</f>
        <v>1.0290123221302407</v>
      </c>
      <c r="N19" s="370">
        <f>+D19</f>
        <v>1.010928961748634</v>
      </c>
      <c r="O19" s="370">
        <f>+E19</f>
        <v>1.0032660581190855</v>
      </c>
      <c r="P19" s="370">
        <f>+F19</f>
        <v>1.001</v>
      </c>
      <c r="Q19" s="371"/>
    </row>
    <row r="20" spans="1:17" ht="6.75" customHeight="1">
      <c r="A20" s="98"/>
      <c r="B20" s="141"/>
      <c r="C20" s="141"/>
      <c r="D20" s="141"/>
      <c r="E20" s="141"/>
      <c r="F20" s="141"/>
      <c r="G20" s="175"/>
      <c r="H20" s="12"/>
      <c r="I20" s="12"/>
      <c r="J20" s="12"/>
      <c r="K20" s="303"/>
      <c r="L20" s="370"/>
      <c r="M20" s="370"/>
      <c r="N20" s="370"/>
      <c r="O20" s="370"/>
      <c r="P20" s="370"/>
      <c r="Q20" s="371"/>
    </row>
    <row r="21" spans="1:17" ht="12.75">
      <c r="A21" s="101" t="s">
        <v>76</v>
      </c>
      <c r="B21" s="103">
        <f>+ROUND(B17,3)</f>
        <v>1.162</v>
      </c>
      <c r="C21" s="103">
        <f>+ROUND(C15,3)</f>
        <v>1.03</v>
      </c>
      <c r="D21" s="103">
        <f>+ROUND(D13,3)</f>
        <v>1.011</v>
      </c>
      <c r="E21" s="103">
        <f>+ROUND(E19,3)</f>
        <v>1.003</v>
      </c>
      <c r="F21" s="103">
        <f>+ROUND(F13,3)</f>
        <v>1.001</v>
      </c>
      <c r="G21" s="144">
        <v>1</v>
      </c>
      <c r="H21" s="12"/>
      <c r="I21" s="12"/>
      <c r="J21" s="12"/>
      <c r="K21" s="303" t="s">
        <v>76</v>
      </c>
      <c r="L21" s="370">
        <f>+B21</f>
        <v>1.162</v>
      </c>
      <c r="M21" s="370">
        <f>+C21</f>
        <v>1.03</v>
      </c>
      <c r="N21" s="370">
        <f>+D21</f>
        <v>1.011</v>
      </c>
      <c r="O21" s="370">
        <f>+E21</f>
        <v>1.003</v>
      </c>
      <c r="P21" s="370">
        <f>+F21</f>
        <v>1.001</v>
      </c>
      <c r="Q21" s="371">
        <v>1</v>
      </c>
    </row>
    <row r="22" spans="1:17" ht="6.75" customHeight="1">
      <c r="A22" s="98"/>
      <c r="B22" s="141"/>
      <c r="C22" s="141"/>
      <c r="D22" s="141"/>
      <c r="E22" s="141"/>
      <c r="F22" s="141"/>
      <c r="G22" s="175"/>
      <c r="H22" s="12"/>
      <c r="I22" s="12"/>
      <c r="J22" s="12"/>
      <c r="K22" s="25"/>
      <c r="L22" s="26"/>
      <c r="M22" s="26"/>
      <c r="N22" s="26"/>
      <c r="O22" s="26"/>
      <c r="P22" s="26"/>
      <c r="Q22" s="27"/>
    </row>
    <row r="23" spans="1:17" ht="12.75">
      <c r="A23" s="101" t="s">
        <v>84</v>
      </c>
      <c r="B23" s="103">
        <f>+B21*C23</f>
        <v>1.2148691919163797</v>
      </c>
      <c r="C23" s="103">
        <f>+C21*D23</f>
        <v>1.0454984439899997</v>
      </c>
      <c r="D23" s="103">
        <f>+D21*E23</f>
        <v>1.0150470329999997</v>
      </c>
      <c r="E23" s="103">
        <f>+E21*F23</f>
        <v>1.0040029999999998</v>
      </c>
      <c r="F23" s="103">
        <f>+F21*G23</f>
        <v>1.001</v>
      </c>
      <c r="G23" s="144">
        <f>+G21</f>
        <v>1</v>
      </c>
      <c r="H23" s="12"/>
      <c r="I23" s="12"/>
      <c r="J23" s="12"/>
      <c r="K23" s="28" t="s">
        <v>84</v>
      </c>
      <c r="L23" s="29">
        <f>+L21*M23</f>
        <v>1.2148691919163797</v>
      </c>
      <c r="M23" s="29">
        <f>+M21*N23</f>
        <v>1.0454984439899997</v>
      </c>
      <c r="N23" s="29">
        <f>+N21*O23</f>
        <v>1.0150470329999997</v>
      </c>
      <c r="O23" s="29">
        <f>+O21*P23</f>
        <v>1.0040029999999998</v>
      </c>
      <c r="P23" s="29">
        <f>+P21*Q23</f>
        <v>1.001</v>
      </c>
      <c r="Q23" s="30">
        <f>+Q21</f>
        <v>1</v>
      </c>
    </row>
    <row r="24" spans="1:10" ht="12.75">
      <c r="A24" s="31"/>
      <c r="B24" s="140"/>
      <c r="C24" s="140"/>
      <c r="D24" s="140"/>
      <c r="E24" s="140"/>
      <c r="F24" s="140"/>
      <c r="G24" s="140"/>
      <c r="H24" s="12"/>
      <c r="I24" s="12"/>
      <c r="J24" s="12"/>
    </row>
    <row r="25" spans="1:11" ht="12.75">
      <c r="A25" s="31"/>
      <c r="B25" s="140"/>
      <c r="C25" s="140"/>
      <c r="D25" s="140"/>
      <c r="E25" s="140"/>
      <c r="F25" s="140"/>
      <c r="G25" s="140"/>
      <c r="H25" s="12"/>
      <c r="I25" s="12"/>
      <c r="J25" s="12"/>
      <c r="K25" s="3" t="s">
        <v>102</v>
      </c>
    </row>
    <row r="26" spans="1:10" ht="12.75">
      <c r="A26" s="31"/>
      <c r="B26" s="140"/>
      <c r="C26" s="140"/>
      <c r="D26" s="140"/>
      <c r="E26" s="140"/>
      <c r="F26" s="140"/>
      <c r="G26" s="140"/>
      <c r="H26" s="12"/>
      <c r="I26" s="12"/>
      <c r="J26" s="12"/>
    </row>
    <row r="27" spans="1:10" ht="12.75">
      <c r="A27" s="31"/>
      <c r="B27" s="140"/>
      <c r="C27" s="140"/>
      <c r="D27" s="140"/>
      <c r="E27" s="140"/>
      <c r="F27" s="140"/>
      <c r="G27" s="140"/>
      <c r="H27" s="12"/>
      <c r="I27" s="12"/>
      <c r="J27" s="12"/>
    </row>
    <row r="28" spans="1:10" ht="12.75">
      <c r="A28" s="31"/>
      <c r="B28" s="262"/>
      <c r="C28" s="262"/>
      <c r="D28" s="262"/>
      <c r="E28" s="31"/>
      <c r="F28" s="31"/>
      <c r="G28" s="140"/>
      <c r="H28" s="12"/>
      <c r="I28" s="12"/>
      <c r="J28" s="12"/>
    </row>
    <row r="29" spans="1:10" ht="12.75">
      <c r="A29" s="31"/>
      <c r="B29" s="31"/>
      <c r="C29" s="31"/>
      <c r="D29" s="31"/>
      <c r="E29" s="31"/>
      <c r="F29" s="31"/>
      <c r="G29" s="31"/>
      <c r="H29" s="12"/>
      <c r="I29" s="12"/>
      <c r="J29" s="12"/>
    </row>
    <row r="30" spans="1:10" ht="12.75">
      <c r="A30" s="31"/>
      <c r="B30" s="31"/>
      <c r="C30" s="31"/>
      <c r="D30" s="31"/>
      <c r="E30" s="31"/>
      <c r="F30" s="31"/>
      <c r="G30" s="31"/>
      <c r="H30" s="12"/>
      <c r="I30" s="12"/>
      <c r="J30" s="12"/>
    </row>
    <row r="31" spans="1:10" ht="12.75">
      <c r="A31" s="31"/>
      <c r="B31" s="31"/>
      <c r="C31" s="31"/>
      <c r="D31" s="31"/>
      <c r="E31" s="31"/>
      <c r="F31" s="31"/>
      <c r="G31" s="31"/>
      <c r="H31" s="12"/>
      <c r="I31" s="12"/>
      <c r="J31" s="12"/>
    </row>
    <row r="32" spans="1:10" ht="12.75">
      <c r="A32" s="31"/>
      <c r="B32" s="31"/>
      <c r="C32" s="31"/>
      <c r="D32" s="31"/>
      <c r="E32" s="31"/>
      <c r="F32" s="31"/>
      <c r="G32" s="31"/>
      <c r="H32" s="12"/>
      <c r="I32" s="12"/>
      <c r="J32" s="12"/>
    </row>
    <row r="33" spans="1:10" ht="12.75">
      <c r="A33" s="31" t="s">
        <v>69</v>
      </c>
      <c r="B33" s="31"/>
      <c r="C33" s="31"/>
      <c r="D33" s="31"/>
      <c r="E33" s="31"/>
      <c r="F33" s="31"/>
      <c r="G33" s="31"/>
      <c r="H33" s="12"/>
      <c r="I33" s="12"/>
      <c r="J33" s="12"/>
    </row>
    <row r="34" spans="1:10" ht="12.75">
      <c r="A34" s="31"/>
      <c r="B34" s="31">
        <v>1.162</v>
      </c>
      <c r="C34" s="262">
        <v>1.03</v>
      </c>
      <c r="D34" s="31">
        <v>1.011</v>
      </c>
      <c r="E34" s="31">
        <v>1.003</v>
      </c>
      <c r="F34" s="31">
        <v>1.001</v>
      </c>
      <c r="G34" s="31">
        <v>1</v>
      </c>
      <c r="H34" s="12"/>
      <c r="I34" s="12"/>
      <c r="J34" s="12"/>
    </row>
    <row r="35" spans="1:10" ht="12.75">
      <c r="A35" s="31"/>
      <c r="B35" s="31"/>
      <c r="C35" s="31"/>
      <c r="D35" s="31"/>
      <c r="E35" s="31"/>
      <c r="F35" s="31"/>
      <c r="G35" s="31"/>
      <c r="H35" s="12"/>
      <c r="I35" s="12"/>
      <c r="J35" s="12"/>
    </row>
    <row r="36" spans="1:10" ht="12.75">
      <c r="A36" s="31" t="s">
        <v>54</v>
      </c>
      <c r="B36" s="31"/>
      <c r="C36" s="31"/>
      <c r="D36" s="31"/>
      <c r="E36" s="31"/>
      <c r="F36" s="31"/>
      <c r="G36" s="31"/>
      <c r="H36" s="12"/>
      <c r="I36" s="12"/>
      <c r="J36" s="12"/>
    </row>
    <row r="37" spans="1:10" ht="12.75">
      <c r="A37" s="31"/>
      <c r="B37" s="31">
        <v>1.2148691919163797</v>
      </c>
      <c r="C37" s="31">
        <v>1.0454984439899997</v>
      </c>
      <c r="D37" s="31">
        <v>1.0150470329999997</v>
      </c>
      <c r="E37" s="31">
        <v>1.0040029999999998</v>
      </c>
      <c r="F37" s="31">
        <v>1.001</v>
      </c>
      <c r="G37" s="31">
        <v>1</v>
      </c>
      <c r="H37" s="12"/>
      <c r="I37" s="12"/>
      <c r="J37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0.421875" style="6" customWidth="1"/>
    <col min="3" max="3" width="11.57421875" style="6" customWidth="1"/>
    <col min="4" max="4" width="9.140625" style="6" customWidth="1"/>
    <col min="5" max="5" width="9.8515625" style="6" customWidth="1"/>
    <col min="6" max="9" width="9.140625" style="6" customWidth="1"/>
    <col min="10" max="10" width="10.57421875" style="6" bestFit="1" customWidth="1"/>
    <col min="11" max="11" width="11.57421875" style="6" bestFit="1" customWidth="1"/>
    <col min="12" max="12" width="9.421875" style="6" bestFit="1" customWidth="1"/>
    <col min="13" max="13" width="10.57421875" style="6" bestFit="1" customWidth="1"/>
    <col min="14" max="14" width="9.421875" style="6" bestFit="1" customWidth="1"/>
    <col min="15" max="16384" width="9.140625" style="6" customWidth="1"/>
  </cols>
  <sheetData>
    <row r="1" spans="1:8" ht="12.75">
      <c r="A1" s="31"/>
      <c r="B1" s="31"/>
      <c r="C1" s="31"/>
      <c r="D1" s="31"/>
      <c r="E1" s="31"/>
      <c r="F1" s="31"/>
      <c r="G1" s="12"/>
      <c r="H1" s="12"/>
    </row>
    <row r="2" spans="1:8" ht="12.75">
      <c r="A2" s="31"/>
      <c r="B2" s="31"/>
      <c r="C2" s="31"/>
      <c r="D2" s="31"/>
      <c r="E2" s="31"/>
      <c r="F2" s="31"/>
      <c r="G2" s="12"/>
      <c r="H2" s="12"/>
    </row>
    <row r="3" spans="1:14" ht="12.75">
      <c r="A3" s="84"/>
      <c r="B3" s="200" t="s">
        <v>31</v>
      </c>
      <c r="C3" s="200"/>
      <c r="D3" s="200" t="s">
        <v>33</v>
      </c>
      <c r="E3" s="200" t="s">
        <v>31</v>
      </c>
      <c r="F3" s="177" t="s">
        <v>33</v>
      </c>
      <c r="G3" s="12"/>
      <c r="H3" s="12"/>
      <c r="I3" s="341"/>
      <c r="J3" s="402" t="s">
        <v>31</v>
      </c>
      <c r="K3" s="402"/>
      <c r="L3" s="402" t="s">
        <v>33</v>
      </c>
      <c r="M3" s="402" t="s">
        <v>31</v>
      </c>
      <c r="N3" s="403" t="s">
        <v>33</v>
      </c>
    </row>
    <row r="4" spans="1:14" ht="12.75">
      <c r="A4" s="88"/>
      <c r="B4" s="201" t="s">
        <v>55</v>
      </c>
      <c r="C4" s="201" t="s">
        <v>36</v>
      </c>
      <c r="D4" s="201" t="s">
        <v>15</v>
      </c>
      <c r="E4" s="201" t="s">
        <v>34</v>
      </c>
      <c r="F4" s="182" t="s">
        <v>37</v>
      </c>
      <c r="G4" s="12"/>
      <c r="H4" s="12"/>
      <c r="I4" s="334"/>
      <c r="J4" s="405" t="s">
        <v>55</v>
      </c>
      <c r="K4" s="405" t="s">
        <v>36</v>
      </c>
      <c r="L4" s="405" t="s">
        <v>15</v>
      </c>
      <c r="M4" s="405" t="s">
        <v>34</v>
      </c>
      <c r="N4" s="406" t="s">
        <v>37</v>
      </c>
    </row>
    <row r="5" spans="1:14" ht="12.75">
      <c r="A5" s="88" t="s">
        <v>38</v>
      </c>
      <c r="B5" s="201" t="s">
        <v>39</v>
      </c>
      <c r="C5" s="201" t="s">
        <v>40</v>
      </c>
      <c r="D5" s="201" t="s">
        <v>39</v>
      </c>
      <c r="E5" s="201" t="s">
        <v>39</v>
      </c>
      <c r="F5" s="182" t="s">
        <v>41</v>
      </c>
      <c r="G5" s="12"/>
      <c r="H5" s="12"/>
      <c r="I5" s="334" t="s">
        <v>38</v>
      </c>
      <c r="J5" s="405" t="s">
        <v>39</v>
      </c>
      <c r="K5" s="405" t="s">
        <v>40</v>
      </c>
      <c r="L5" s="405" t="s">
        <v>39</v>
      </c>
      <c r="M5" s="405" t="s">
        <v>39</v>
      </c>
      <c r="N5" s="406" t="s">
        <v>41</v>
      </c>
    </row>
    <row r="6" spans="1:14" ht="12.75">
      <c r="A6" s="83" t="s">
        <v>5</v>
      </c>
      <c r="B6" s="480" t="str">
        <f>"@ "&amp;curreval</f>
        <v>@ 38717</v>
      </c>
      <c r="C6" s="202" t="s">
        <v>15</v>
      </c>
      <c r="D6" s="104" t="s">
        <v>56</v>
      </c>
      <c r="E6" s="104" t="str">
        <f>"@ "&amp;curreval</f>
        <v>@ 38717</v>
      </c>
      <c r="F6" s="203" t="s">
        <v>57</v>
      </c>
      <c r="G6" s="12"/>
      <c r="H6" s="12"/>
      <c r="I6" s="338" t="s">
        <v>5</v>
      </c>
      <c r="J6" s="481">
        <f>curreval</f>
        <v>38717</v>
      </c>
      <c r="K6" s="405" t="s">
        <v>15</v>
      </c>
      <c r="L6" s="450" t="s">
        <v>56</v>
      </c>
      <c r="M6" s="481">
        <f>curreval</f>
        <v>38717</v>
      </c>
      <c r="N6" s="445" t="s">
        <v>57</v>
      </c>
    </row>
    <row r="7" spans="1:14" ht="12.75">
      <c r="A7" s="204" t="s">
        <v>44</v>
      </c>
      <c r="B7" s="205" t="s">
        <v>45</v>
      </c>
      <c r="C7" s="205" t="s">
        <v>46</v>
      </c>
      <c r="D7" s="205" t="s">
        <v>47</v>
      </c>
      <c r="E7" s="205" t="s">
        <v>48</v>
      </c>
      <c r="F7" s="206" t="s">
        <v>49</v>
      </c>
      <c r="G7" s="12"/>
      <c r="H7" s="12"/>
      <c r="I7" s="451" t="s">
        <v>44</v>
      </c>
      <c r="J7" s="410" t="s">
        <v>45</v>
      </c>
      <c r="K7" s="411" t="s">
        <v>46</v>
      </c>
      <c r="L7" s="411" t="s">
        <v>47</v>
      </c>
      <c r="M7" s="411" t="s">
        <v>48</v>
      </c>
      <c r="N7" s="412" t="s">
        <v>49</v>
      </c>
    </row>
    <row r="8" spans="1:14" ht="12.75">
      <c r="A8" s="207"/>
      <c r="B8" s="99"/>
      <c r="C8" s="99"/>
      <c r="D8" s="99"/>
      <c r="E8" s="99"/>
      <c r="F8" s="100"/>
      <c r="G8" s="12"/>
      <c r="H8" s="12"/>
      <c r="I8" s="303"/>
      <c r="J8" s="303"/>
      <c r="K8" s="304"/>
      <c r="L8" s="304"/>
      <c r="M8" s="304"/>
      <c r="N8" s="354"/>
    </row>
    <row r="9" spans="1:14" ht="12.75">
      <c r="A9" s="88">
        <f>+A10-1</f>
        <v>-5</v>
      </c>
      <c r="B9" s="208">
        <f>'I-39'!G15</f>
        <v>11250</v>
      </c>
      <c r="C9" s="141">
        <f>+'I-41'!G23</f>
        <v>1</v>
      </c>
      <c r="D9" s="208">
        <f aca="true" t="shared" si="0" ref="D9:D14">ROUND(C9*B9,0)</f>
        <v>11250</v>
      </c>
      <c r="E9" s="209">
        <f>'I-37'!B7</f>
        <v>10508</v>
      </c>
      <c r="F9" s="210">
        <f aca="true" t="shared" si="1" ref="F9:F14">D9-E9</f>
        <v>742</v>
      </c>
      <c r="G9" s="12"/>
      <c r="H9" s="478"/>
      <c r="I9" s="404">
        <f>+I10-1</f>
        <v>2000</v>
      </c>
      <c r="J9" s="414">
        <f aca="true" t="shared" si="2" ref="J9:L14">+B9</f>
        <v>11250</v>
      </c>
      <c r="K9" s="370">
        <f t="shared" si="2"/>
        <v>1</v>
      </c>
      <c r="L9" s="415">
        <f t="shared" si="2"/>
        <v>11250</v>
      </c>
      <c r="M9" s="415">
        <f aca="true" t="shared" si="3" ref="M9:M14">+E9</f>
        <v>10508</v>
      </c>
      <c r="N9" s="452">
        <f aca="true" t="shared" si="4" ref="N9:N14">+F9</f>
        <v>742</v>
      </c>
    </row>
    <row r="10" spans="1:14" ht="12.75">
      <c r="A10" s="88">
        <f>+A11-1</f>
        <v>-4</v>
      </c>
      <c r="B10" s="208">
        <f>'I-39'!F16</f>
        <v>12725</v>
      </c>
      <c r="C10" s="141">
        <f>+'I-41'!F23</f>
        <v>1.001</v>
      </c>
      <c r="D10" s="208">
        <f t="shared" si="0"/>
        <v>12738</v>
      </c>
      <c r="E10" s="209">
        <f>'I-37'!B8</f>
        <v>11536</v>
      </c>
      <c r="F10" s="210">
        <f t="shared" si="1"/>
        <v>1202</v>
      </c>
      <c r="G10" s="12"/>
      <c r="H10" s="12"/>
      <c r="I10" s="404">
        <f>+I11-1</f>
        <v>2001</v>
      </c>
      <c r="J10" s="414">
        <f t="shared" si="2"/>
        <v>12725</v>
      </c>
      <c r="K10" s="370">
        <f t="shared" si="2"/>
        <v>1.001</v>
      </c>
      <c r="L10" s="415">
        <f t="shared" si="2"/>
        <v>12738</v>
      </c>
      <c r="M10" s="415">
        <f t="shared" si="3"/>
        <v>11536</v>
      </c>
      <c r="N10" s="452">
        <f t="shared" si="4"/>
        <v>1202</v>
      </c>
    </row>
    <row r="11" spans="1:14" ht="12.75">
      <c r="A11" s="88">
        <f>+A12-1</f>
        <v>-3</v>
      </c>
      <c r="B11" s="208">
        <f>'I-39'!E17</f>
        <v>14413</v>
      </c>
      <c r="C11" s="141">
        <f>+'I-41'!E23</f>
        <v>1.0040029999999998</v>
      </c>
      <c r="D11" s="208">
        <f t="shared" si="0"/>
        <v>14471</v>
      </c>
      <c r="E11" s="209">
        <f>'I-37'!B9</f>
        <v>12458</v>
      </c>
      <c r="F11" s="210">
        <f t="shared" si="1"/>
        <v>2013</v>
      </c>
      <c r="G11" s="12"/>
      <c r="H11" s="12"/>
      <c r="I11" s="404">
        <f>+I12-1</f>
        <v>2002</v>
      </c>
      <c r="J11" s="414">
        <f t="shared" si="2"/>
        <v>14413</v>
      </c>
      <c r="K11" s="370">
        <f t="shared" si="2"/>
        <v>1.0040029999999998</v>
      </c>
      <c r="L11" s="415">
        <f t="shared" si="2"/>
        <v>14471</v>
      </c>
      <c r="M11" s="415">
        <f t="shared" si="3"/>
        <v>12458</v>
      </c>
      <c r="N11" s="452">
        <f t="shared" si="4"/>
        <v>2013</v>
      </c>
    </row>
    <row r="12" spans="1:14" ht="12.75">
      <c r="A12" s="88">
        <f>+A13-1</f>
        <v>-2</v>
      </c>
      <c r="B12" s="208">
        <f>'I-39'!D18</f>
        <v>16066</v>
      </c>
      <c r="C12" s="141">
        <f>+'I-41'!D23</f>
        <v>1.0150470329999997</v>
      </c>
      <c r="D12" s="208">
        <f t="shared" si="0"/>
        <v>16308</v>
      </c>
      <c r="E12" s="209">
        <f>'I-37'!B10</f>
        <v>12699</v>
      </c>
      <c r="F12" s="210">
        <f t="shared" si="1"/>
        <v>3609</v>
      </c>
      <c r="G12" s="12"/>
      <c r="H12" s="12"/>
      <c r="I12" s="404">
        <f>+I13-1</f>
        <v>2003</v>
      </c>
      <c r="J12" s="414">
        <f t="shared" si="2"/>
        <v>16066</v>
      </c>
      <c r="K12" s="370">
        <f t="shared" si="2"/>
        <v>1.0150470329999997</v>
      </c>
      <c r="L12" s="415">
        <f t="shared" si="2"/>
        <v>16308</v>
      </c>
      <c r="M12" s="415">
        <f t="shared" si="3"/>
        <v>12699</v>
      </c>
      <c r="N12" s="452">
        <f t="shared" si="4"/>
        <v>3609</v>
      </c>
    </row>
    <row r="13" spans="1:14" ht="12.75">
      <c r="A13" s="88">
        <f>+A14-1</f>
        <v>-1</v>
      </c>
      <c r="B13" s="208">
        <f>'I-39'!C19</f>
        <v>16776</v>
      </c>
      <c r="C13" s="141">
        <f>+'I-41'!C23</f>
        <v>1.0454984439899997</v>
      </c>
      <c r="D13" s="208">
        <f t="shared" si="0"/>
        <v>17539</v>
      </c>
      <c r="E13" s="209">
        <f>'I-37'!B11</f>
        <v>11172</v>
      </c>
      <c r="F13" s="210">
        <f t="shared" si="1"/>
        <v>6367</v>
      </c>
      <c r="G13" s="12"/>
      <c r="H13" s="12"/>
      <c r="I13" s="404">
        <f>+I14-1</f>
        <v>2004</v>
      </c>
      <c r="J13" s="414">
        <f t="shared" si="2"/>
        <v>16776</v>
      </c>
      <c r="K13" s="370">
        <f t="shared" si="2"/>
        <v>1.0454984439899997</v>
      </c>
      <c r="L13" s="415">
        <f t="shared" si="2"/>
        <v>17539</v>
      </c>
      <c r="M13" s="415">
        <f t="shared" si="3"/>
        <v>11172</v>
      </c>
      <c r="N13" s="452">
        <f t="shared" si="4"/>
        <v>6367</v>
      </c>
    </row>
    <row r="14" spans="1:14" ht="12.75">
      <c r="A14" s="88"/>
      <c r="B14" s="208">
        <f>'I-39'!B20</f>
        <v>16561</v>
      </c>
      <c r="C14" s="141">
        <f>+'I-41'!B23</f>
        <v>1.2148691919163797</v>
      </c>
      <c r="D14" s="208">
        <f t="shared" si="0"/>
        <v>20119</v>
      </c>
      <c r="E14" s="209">
        <f>'I-37'!B12</f>
        <v>6962</v>
      </c>
      <c r="F14" s="210">
        <f t="shared" si="1"/>
        <v>13157</v>
      </c>
      <c r="G14" s="12"/>
      <c r="H14" s="12"/>
      <c r="I14" s="404">
        <f>latest_year</f>
        <v>2005</v>
      </c>
      <c r="J14" s="414">
        <f t="shared" si="2"/>
        <v>16561</v>
      </c>
      <c r="K14" s="370">
        <f t="shared" si="2"/>
        <v>1.2148691919163797</v>
      </c>
      <c r="L14" s="415">
        <f t="shared" si="2"/>
        <v>20119</v>
      </c>
      <c r="M14" s="415">
        <f t="shared" si="3"/>
        <v>6962</v>
      </c>
      <c r="N14" s="452">
        <f t="shared" si="4"/>
        <v>13157</v>
      </c>
    </row>
    <row r="15" spans="1:14" ht="12.75">
      <c r="A15" s="207"/>
      <c r="B15" s="99"/>
      <c r="C15" s="99"/>
      <c r="D15" s="99"/>
      <c r="E15" s="99"/>
      <c r="F15" s="100"/>
      <c r="G15" s="12"/>
      <c r="H15" s="12"/>
      <c r="I15" s="303"/>
      <c r="J15" s="303"/>
      <c r="K15" s="304"/>
      <c r="L15" s="304"/>
      <c r="M15" s="304"/>
      <c r="N15" s="354"/>
    </row>
    <row r="16" spans="1:14" ht="12.75">
      <c r="A16" s="88" t="s">
        <v>4</v>
      </c>
      <c r="B16" s="209">
        <f>SUM(B9:B15)</f>
        <v>87791</v>
      </c>
      <c r="C16" s="209"/>
      <c r="D16" s="209">
        <f>SUM(D9:D15)</f>
        <v>92425</v>
      </c>
      <c r="E16" s="209">
        <f>SUM(E9:E15)</f>
        <v>65335</v>
      </c>
      <c r="F16" s="210">
        <f>SUM(F9:F15)</f>
        <v>27090</v>
      </c>
      <c r="G16" s="12"/>
      <c r="H16" s="12"/>
      <c r="I16" s="404" t="s">
        <v>4</v>
      </c>
      <c r="J16" s="418">
        <f>SUM(J9:J15)</f>
        <v>87791</v>
      </c>
      <c r="K16" s="416"/>
      <c r="L16" s="416">
        <f>SUM(L9:L15)</f>
        <v>92425</v>
      </c>
      <c r="M16" s="416">
        <f>SUM(M9:M15)</f>
        <v>65335</v>
      </c>
      <c r="N16" s="417">
        <f>SUM(N9:N15)</f>
        <v>27090</v>
      </c>
    </row>
    <row r="17" spans="1:14" ht="12.75">
      <c r="A17" s="211"/>
      <c r="B17" s="102"/>
      <c r="C17" s="102"/>
      <c r="D17" s="102"/>
      <c r="E17" s="102"/>
      <c r="F17" s="106"/>
      <c r="G17" s="12"/>
      <c r="H17" s="12"/>
      <c r="I17" s="28"/>
      <c r="J17" s="28"/>
      <c r="K17" s="355"/>
      <c r="L17" s="355"/>
      <c r="M17" s="355"/>
      <c r="N17" s="358"/>
    </row>
    <row r="19" ht="12.75">
      <c r="J19" s="3" t="s">
        <v>103</v>
      </c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28125" style="6" customWidth="1"/>
    <col min="2" max="2" width="12.421875" style="6" customWidth="1"/>
    <col min="3" max="3" width="16.00390625" style="6" customWidth="1"/>
    <col min="4" max="4" width="15.7109375" style="6" customWidth="1"/>
    <col min="5" max="6" width="9.140625" style="6" customWidth="1"/>
    <col min="7" max="7" width="13.8515625" style="6" customWidth="1"/>
    <col min="8" max="8" width="15.421875" style="6" customWidth="1"/>
    <col min="9" max="9" width="12.57421875" style="6" customWidth="1"/>
    <col min="10" max="16384" width="9.140625" style="6" customWidth="1"/>
  </cols>
  <sheetData>
    <row r="1" spans="1:10" ht="12.75">
      <c r="A1" s="341"/>
      <c r="B1" s="351" t="s">
        <v>58</v>
      </c>
      <c r="C1" s="352"/>
      <c r="D1" s="353"/>
      <c r="E1" s="12"/>
      <c r="F1" s="268"/>
      <c r="G1" s="277" t="s">
        <v>58</v>
      </c>
      <c r="H1" s="278"/>
      <c r="I1" s="282"/>
      <c r="J1" s="267"/>
    </row>
    <row r="2" spans="1:10" ht="12.75">
      <c r="A2" s="334" t="s">
        <v>2</v>
      </c>
      <c r="B2" s="403" t="s">
        <v>34</v>
      </c>
      <c r="C2" s="341" t="s">
        <v>59</v>
      </c>
      <c r="D2" s="341" t="s">
        <v>60</v>
      </c>
      <c r="E2" s="12"/>
      <c r="F2" s="269" t="s">
        <v>2</v>
      </c>
      <c r="G2" s="268" t="s">
        <v>34</v>
      </c>
      <c r="H2" s="268" t="s">
        <v>59</v>
      </c>
      <c r="I2" s="268" t="s">
        <v>60</v>
      </c>
      <c r="J2" s="267"/>
    </row>
    <row r="3" spans="1:10" ht="12.75">
      <c r="A3" s="338" t="s">
        <v>5</v>
      </c>
      <c r="B3" s="406" t="s">
        <v>61</v>
      </c>
      <c r="C3" s="338" t="s">
        <v>61</v>
      </c>
      <c r="D3" s="338" t="s">
        <v>35</v>
      </c>
      <c r="E3" s="12"/>
      <c r="F3" s="266" t="s">
        <v>5</v>
      </c>
      <c r="G3" s="266" t="s">
        <v>61</v>
      </c>
      <c r="H3" s="266" t="s">
        <v>61</v>
      </c>
      <c r="I3" s="266" t="s">
        <v>35</v>
      </c>
      <c r="J3" s="267"/>
    </row>
    <row r="4" spans="1:10" ht="12.75">
      <c r="A4" s="341"/>
      <c r="B4" s="401" t="s">
        <v>62</v>
      </c>
      <c r="C4" s="402" t="s">
        <v>63</v>
      </c>
      <c r="D4" s="403" t="s">
        <v>64</v>
      </c>
      <c r="E4" s="12"/>
      <c r="F4" s="268"/>
      <c r="G4" s="268" t="s">
        <v>62</v>
      </c>
      <c r="H4" s="270" t="s">
        <v>63</v>
      </c>
      <c r="I4" s="268" t="s">
        <v>64</v>
      </c>
      <c r="J4" s="267"/>
    </row>
    <row r="5" spans="1:10" ht="12.75">
      <c r="A5" s="334">
        <f>+A6-1</f>
        <v>2000</v>
      </c>
      <c r="B5" s="414">
        <f>+'I-37'!N7</f>
        <v>11243.560000000001</v>
      </c>
      <c r="C5" s="415">
        <f>+'I-42'!L9</f>
        <v>11250</v>
      </c>
      <c r="D5" s="452">
        <f aca="true" t="shared" si="0" ref="D5:D10">ROUND(AVERAGE(B5:C5),0)</f>
        <v>11247</v>
      </c>
      <c r="E5" s="12"/>
      <c r="F5" s="269">
        <f>+F6-1</f>
        <v>2000</v>
      </c>
      <c r="G5" s="280">
        <f aca="true" t="shared" si="1" ref="G5:G10">+B5</f>
        <v>11243.560000000001</v>
      </c>
      <c r="H5" s="274">
        <f aca="true" t="shared" si="2" ref="H5:H10">+C5</f>
        <v>11250</v>
      </c>
      <c r="I5" s="280">
        <f aca="true" t="shared" si="3" ref="I5:I10">+D5</f>
        <v>11247</v>
      </c>
      <c r="J5" s="267"/>
    </row>
    <row r="6" spans="1:10" ht="12.75">
      <c r="A6" s="334">
        <f>+A7-1</f>
        <v>2001</v>
      </c>
      <c r="B6" s="414">
        <f>+'I-37'!N8</f>
        <v>12985.383040000002</v>
      </c>
      <c r="C6" s="415">
        <f>+'I-42'!L10</f>
        <v>12738</v>
      </c>
      <c r="D6" s="452">
        <f t="shared" si="0"/>
        <v>12862</v>
      </c>
      <c r="E6" s="12"/>
      <c r="F6" s="269">
        <f>+F7-1</f>
        <v>2001</v>
      </c>
      <c r="G6" s="280">
        <f t="shared" si="1"/>
        <v>12985.383040000002</v>
      </c>
      <c r="H6" s="274">
        <f t="shared" si="2"/>
        <v>12738</v>
      </c>
      <c r="I6" s="280">
        <f t="shared" si="3"/>
        <v>12862</v>
      </c>
      <c r="J6" s="267"/>
    </row>
    <row r="7" spans="1:10" ht="12.75">
      <c r="A7" s="334">
        <f>+A8-1</f>
        <v>2002</v>
      </c>
      <c r="B7" s="414">
        <f>+'I-37'!N9</f>
        <v>15215.197085200003</v>
      </c>
      <c r="C7" s="415">
        <f>+'I-42'!L11</f>
        <v>14471</v>
      </c>
      <c r="D7" s="452">
        <f t="shared" si="0"/>
        <v>14843</v>
      </c>
      <c r="E7" s="12"/>
      <c r="F7" s="269">
        <f>+F8-1</f>
        <v>2002</v>
      </c>
      <c r="G7" s="280">
        <f t="shared" si="1"/>
        <v>15215.197085200003</v>
      </c>
      <c r="H7" s="274">
        <f t="shared" si="2"/>
        <v>14471</v>
      </c>
      <c r="I7" s="280">
        <f t="shared" si="3"/>
        <v>14843</v>
      </c>
      <c r="J7" s="267"/>
    </row>
    <row r="8" spans="1:10" ht="12.75">
      <c r="A8" s="334">
        <f>+A9-1</f>
        <v>2003</v>
      </c>
      <c r="B8" s="414">
        <f>+'I-37'!N10</f>
        <v>17587.812758720404</v>
      </c>
      <c r="C8" s="415">
        <f>+'I-42'!L12</f>
        <v>16308</v>
      </c>
      <c r="D8" s="452">
        <f t="shared" si="0"/>
        <v>16948</v>
      </c>
      <c r="E8" s="12"/>
      <c r="F8" s="269">
        <f>+F9-1</f>
        <v>2003</v>
      </c>
      <c r="G8" s="280">
        <f t="shared" si="1"/>
        <v>17587.812758720404</v>
      </c>
      <c r="H8" s="274">
        <f t="shared" si="2"/>
        <v>16308</v>
      </c>
      <c r="I8" s="280">
        <f t="shared" si="3"/>
        <v>16948</v>
      </c>
      <c r="J8" s="267"/>
    </row>
    <row r="9" spans="1:10" ht="12.75">
      <c r="A9" s="334">
        <f>+A10-1</f>
        <v>2004</v>
      </c>
      <c r="B9" s="414">
        <f>+'I-37'!N11</f>
        <v>19109.09831588504</v>
      </c>
      <c r="C9" s="415">
        <f>+'I-42'!L13</f>
        <v>17539</v>
      </c>
      <c r="D9" s="452">
        <f t="shared" si="0"/>
        <v>18324</v>
      </c>
      <c r="E9" s="12"/>
      <c r="F9" s="269">
        <f>+F10-1</f>
        <v>2004</v>
      </c>
      <c r="G9" s="280">
        <f t="shared" si="1"/>
        <v>19109.09831588504</v>
      </c>
      <c r="H9" s="274">
        <f t="shared" si="2"/>
        <v>17539</v>
      </c>
      <c r="I9" s="280">
        <f t="shared" si="3"/>
        <v>18324</v>
      </c>
      <c r="J9" s="267"/>
    </row>
    <row r="10" spans="1:10" ht="12.75">
      <c r="A10" s="338">
        <f>+'I-37'!J12</f>
        <v>2005</v>
      </c>
      <c r="B10" s="414">
        <f>+'I-37'!N12</f>
        <v>21434.6201624906</v>
      </c>
      <c r="C10" s="415">
        <f>+'I-42'!L14</f>
        <v>20119</v>
      </c>
      <c r="D10" s="453">
        <f t="shared" si="0"/>
        <v>20777</v>
      </c>
      <c r="E10" s="12"/>
      <c r="F10" s="266">
        <f>+A10</f>
        <v>2005</v>
      </c>
      <c r="G10" s="281">
        <f t="shared" si="1"/>
        <v>21434.6201624906</v>
      </c>
      <c r="H10" s="274">
        <f t="shared" si="2"/>
        <v>20119</v>
      </c>
      <c r="I10" s="281">
        <f t="shared" si="3"/>
        <v>20777</v>
      </c>
      <c r="J10" s="267"/>
    </row>
    <row r="11" spans="1:10" ht="12.75">
      <c r="A11" s="341"/>
      <c r="B11" s="25"/>
      <c r="C11" s="368"/>
      <c r="D11" s="454"/>
      <c r="E11" s="12"/>
      <c r="F11" s="268"/>
      <c r="G11" s="271"/>
      <c r="H11" s="272"/>
      <c r="I11" s="273"/>
      <c r="J11" s="267"/>
    </row>
    <row r="12" spans="1:10" ht="12.75">
      <c r="A12" s="338" t="s">
        <v>4</v>
      </c>
      <c r="B12" s="455">
        <f>SUM(B5:B11)</f>
        <v>97575.67136229605</v>
      </c>
      <c r="C12" s="456">
        <f>SUM(C5:C11)</f>
        <v>92425</v>
      </c>
      <c r="D12" s="457">
        <f>SUM(D5:D11)</f>
        <v>95001</v>
      </c>
      <c r="E12" s="12"/>
      <c r="F12" s="266" t="s">
        <v>4</v>
      </c>
      <c r="G12" s="283">
        <f>SUM(G5:G11)</f>
        <v>97575.67136229605</v>
      </c>
      <c r="H12" s="275">
        <f>SUM(H5:H11)</f>
        <v>92425</v>
      </c>
      <c r="I12" s="276">
        <f>SUM(I5:I11)</f>
        <v>95001</v>
      </c>
      <c r="J12" s="267"/>
    </row>
    <row r="13" spans="1:10" ht="12.75">
      <c r="A13" s="359"/>
      <c r="B13" s="359"/>
      <c r="C13" s="359"/>
      <c r="D13" s="359"/>
      <c r="E13" s="12"/>
      <c r="F13" s="267"/>
      <c r="G13" s="267"/>
      <c r="H13" s="267"/>
      <c r="I13" s="267"/>
      <c r="J13" s="267"/>
    </row>
    <row r="14" spans="1:10" ht="12.75">
      <c r="A14" s="359"/>
      <c r="B14" s="359"/>
      <c r="C14" s="359"/>
      <c r="D14" s="359"/>
      <c r="E14" s="12"/>
      <c r="F14" s="267"/>
      <c r="G14" s="267"/>
      <c r="H14" s="267"/>
      <c r="I14" s="267"/>
      <c r="J14" s="267"/>
    </row>
    <row r="15" spans="1:5" ht="12.75">
      <c r="A15" s="359"/>
      <c r="B15" s="359"/>
      <c r="C15" s="359"/>
      <c r="D15" s="359"/>
      <c r="E15" s="12"/>
    </row>
    <row r="16" spans="1:4" ht="12.75">
      <c r="A16" s="359"/>
      <c r="B16" s="359"/>
      <c r="C16" s="359"/>
      <c r="D16" s="359"/>
    </row>
    <row r="17" spans="1:4" ht="12.75">
      <c r="A17" s="359"/>
      <c r="B17" s="359"/>
      <c r="C17" s="359"/>
      <c r="D17" s="359"/>
    </row>
    <row r="18" spans="1:4" ht="12.75">
      <c r="A18" s="359"/>
      <c r="B18" s="359"/>
      <c r="C18" s="359"/>
      <c r="D18" s="359"/>
    </row>
    <row r="19" spans="1:4" ht="12.75">
      <c r="A19" s="359"/>
      <c r="B19" s="359"/>
      <c r="C19" s="359"/>
      <c r="D19" s="359"/>
    </row>
    <row r="20" spans="1:4" ht="12.75">
      <c r="A20" s="359"/>
      <c r="B20" s="359"/>
      <c r="C20" s="359"/>
      <c r="D20" s="359"/>
    </row>
    <row r="21" spans="1:4" ht="12.75">
      <c r="A21" s="359"/>
      <c r="B21" s="359"/>
      <c r="C21" s="359"/>
      <c r="D21" s="359"/>
    </row>
    <row r="22" spans="1:4" ht="12.75">
      <c r="A22" s="359"/>
      <c r="B22" s="359"/>
      <c r="C22" s="359"/>
      <c r="D22" s="359"/>
    </row>
    <row r="23" spans="1:4" ht="12.75">
      <c r="A23" s="359"/>
      <c r="B23" s="359"/>
      <c r="C23" s="359"/>
      <c r="D23" s="359"/>
    </row>
    <row r="25" ht="12.75">
      <c r="A25" s="3" t="s">
        <v>104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2" width="12.7109375" style="6" customWidth="1"/>
    <col min="3" max="3" width="14.8515625" style="6" customWidth="1"/>
    <col min="4" max="4" width="12.7109375" style="6" customWidth="1"/>
    <col min="5" max="5" width="9.140625" style="6" customWidth="1"/>
    <col min="6" max="6" width="12.8515625" style="6" customWidth="1"/>
    <col min="7" max="16384" width="9.140625" style="6" customWidth="1"/>
  </cols>
  <sheetData>
    <row r="1" spans="1:8" ht="12.75">
      <c r="A1" s="458"/>
      <c r="B1" s="459" t="s">
        <v>65</v>
      </c>
      <c r="C1" s="460"/>
      <c r="D1" s="461"/>
      <c r="E1" s="12"/>
      <c r="F1" s="31"/>
      <c r="G1" s="31"/>
      <c r="H1" s="31"/>
    </row>
    <row r="2" spans="1:8" ht="12.75">
      <c r="A2" s="462" t="s">
        <v>2</v>
      </c>
      <c r="B2" s="458" t="s">
        <v>34</v>
      </c>
      <c r="C2" s="458" t="s">
        <v>59</v>
      </c>
      <c r="D2" s="458" t="s">
        <v>60</v>
      </c>
      <c r="E2" s="12"/>
      <c r="F2" s="31"/>
      <c r="G2" s="31"/>
      <c r="H2" s="31"/>
    </row>
    <row r="3" spans="1:8" ht="12.75">
      <c r="A3" s="463" t="s">
        <v>5</v>
      </c>
      <c r="B3" s="463" t="s">
        <v>61</v>
      </c>
      <c r="C3" s="463" t="s">
        <v>61</v>
      </c>
      <c r="D3" s="463" t="s">
        <v>35</v>
      </c>
      <c r="E3" s="12"/>
      <c r="F3" s="99"/>
      <c r="G3" s="31"/>
      <c r="H3" s="31"/>
    </row>
    <row r="4" spans="1:8" ht="12.75">
      <c r="A4" s="458"/>
      <c r="B4" s="464" t="s">
        <v>62</v>
      </c>
      <c r="C4" s="465" t="s">
        <v>63</v>
      </c>
      <c r="D4" s="466" t="s">
        <v>64</v>
      </c>
      <c r="E4" s="12"/>
      <c r="F4" s="99" t="s">
        <v>66</v>
      </c>
      <c r="G4" s="263" t="s">
        <v>67</v>
      </c>
      <c r="H4" s="263" t="s">
        <v>68</v>
      </c>
    </row>
    <row r="5" spans="1:8" ht="12.75">
      <c r="A5" s="462">
        <f>+A6-1</f>
        <v>2000</v>
      </c>
      <c r="B5" s="467">
        <f>+'I-37'!P7</f>
        <v>735.5600000000013</v>
      </c>
      <c r="C5" s="415">
        <f>+'I-42'!N9</f>
        <v>742</v>
      </c>
      <c r="D5" s="468">
        <f aca="true" t="shared" si="0" ref="D5:D10">ROUND(AVERAGE(B5:C5),0)</f>
        <v>739</v>
      </c>
      <c r="E5" s="12"/>
      <c r="F5" s="201">
        <f aca="true" t="shared" si="1" ref="F5:F10">+A5</f>
        <v>2000</v>
      </c>
      <c r="G5" s="264">
        <f>'I-39'!Q4</f>
        <v>742</v>
      </c>
      <c r="H5" s="31">
        <v>0</v>
      </c>
    </row>
    <row r="6" spans="1:8" ht="12.75">
      <c r="A6" s="462">
        <f>+A7-1</f>
        <v>2001</v>
      </c>
      <c r="B6" s="467">
        <f>+'I-37'!P8</f>
        <v>1449.3830400000024</v>
      </c>
      <c r="C6" s="415">
        <f>+'I-42'!N10</f>
        <v>1202</v>
      </c>
      <c r="D6" s="468">
        <f t="shared" si="0"/>
        <v>1326</v>
      </c>
      <c r="E6" s="12"/>
      <c r="F6" s="201">
        <f t="shared" si="1"/>
        <v>2001</v>
      </c>
      <c r="G6" s="264">
        <f>'I-39'!P5</f>
        <v>1189</v>
      </c>
      <c r="H6" s="265">
        <f>D6-G6</f>
        <v>137</v>
      </c>
    </row>
    <row r="7" spans="1:8" ht="12.75">
      <c r="A7" s="462">
        <f>+A8-1</f>
        <v>2002</v>
      </c>
      <c r="B7" s="467">
        <f>+'I-37'!P9</f>
        <v>2757.197085200003</v>
      </c>
      <c r="C7" s="415">
        <f>+'I-42'!N11</f>
        <v>2013</v>
      </c>
      <c r="D7" s="468">
        <f t="shared" si="0"/>
        <v>2385</v>
      </c>
      <c r="E7" s="12"/>
      <c r="F7" s="201">
        <f t="shared" si="1"/>
        <v>2002</v>
      </c>
      <c r="G7" s="264">
        <f>'I-39'!O6</f>
        <v>1955</v>
      </c>
      <c r="H7" s="265">
        <f>D7-G7</f>
        <v>430</v>
      </c>
    </row>
    <row r="8" spans="1:8" ht="12.75">
      <c r="A8" s="462">
        <f>+A9-1</f>
        <v>2003</v>
      </c>
      <c r="B8" s="467">
        <f>+'I-37'!P10</f>
        <v>4888.8127587204035</v>
      </c>
      <c r="C8" s="415">
        <f>+'I-42'!N12</f>
        <v>3609</v>
      </c>
      <c r="D8" s="468">
        <f t="shared" si="0"/>
        <v>4249</v>
      </c>
      <c r="E8" s="12"/>
      <c r="F8" s="201">
        <f t="shared" si="1"/>
        <v>2003</v>
      </c>
      <c r="G8" s="264">
        <f>'I-39'!N7</f>
        <v>3367</v>
      </c>
      <c r="H8" s="265">
        <f>D8-G8</f>
        <v>882</v>
      </c>
    </row>
    <row r="9" spans="1:8" ht="12.75">
      <c r="A9" s="462">
        <f>+A10-1</f>
        <v>2004</v>
      </c>
      <c r="B9" s="467">
        <f>+'I-37'!P11</f>
        <v>7937.0983158850395</v>
      </c>
      <c r="C9" s="415">
        <f>+'I-42'!N13</f>
        <v>6367</v>
      </c>
      <c r="D9" s="468">
        <f t="shared" si="0"/>
        <v>7152</v>
      </c>
      <c r="E9" s="12"/>
      <c r="F9" s="201">
        <f t="shared" si="1"/>
        <v>2004</v>
      </c>
      <c r="G9" s="264">
        <f>'I-39'!M8</f>
        <v>5604</v>
      </c>
      <c r="H9" s="265">
        <f>D9-G9</f>
        <v>1548</v>
      </c>
    </row>
    <row r="10" spans="1:8" ht="12.75">
      <c r="A10" s="462">
        <f>+'I-37'!J12</f>
        <v>2005</v>
      </c>
      <c r="B10" s="467">
        <f>+'I-37'!P12</f>
        <v>14472.620162490599</v>
      </c>
      <c r="C10" s="415">
        <f>+'I-42'!N14</f>
        <v>13157</v>
      </c>
      <c r="D10" s="469">
        <f t="shared" si="0"/>
        <v>13815</v>
      </c>
      <c r="E10" s="12"/>
      <c r="F10" s="201">
        <f t="shared" si="1"/>
        <v>2005</v>
      </c>
      <c r="G10" s="264">
        <f>'I-39'!L9</f>
        <v>9599</v>
      </c>
      <c r="H10" s="265">
        <f>D10-G10</f>
        <v>4216</v>
      </c>
    </row>
    <row r="11" spans="1:8" ht="12.75">
      <c r="A11" s="470"/>
      <c r="B11" s="471"/>
      <c r="C11" s="472"/>
      <c r="D11" s="473"/>
      <c r="E11" s="12"/>
      <c r="F11" s="31"/>
      <c r="G11" s="31"/>
      <c r="H11" s="31"/>
    </row>
    <row r="12" spans="1:8" ht="12.75">
      <c r="A12" s="463" t="s">
        <v>4</v>
      </c>
      <c r="B12" s="474">
        <f>SUM(B5:B11)</f>
        <v>32240.67136229605</v>
      </c>
      <c r="C12" s="475">
        <f>SUM(C5:C11)</f>
        <v>27090</v>
      </c>
      <c r="D12" s="476">
        <f>SUM(D5:D11)</f>
        <v>29666</v>
      </c>
      <c r="E12" s="12"/>
      <c r="F12" s="31"/>
      <c r="G12" s="31"/>
      <c r="H12" s="31"/>
    </row>
    <row r="14" spans="1:5" ht="12.75">
      <c r="A14" s="3" t="s">
        <v>111</v>
      </c>
      <c r="E14" s="284" t="s">
        <v>106</v>
      </c>
    </row>
  </sheetData>
  <printOptions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81" zoomScaleNormal="8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7" max="7" width="14.57421875" style="0" customWidth="1"/>
    <col min="8" max="8" width="2.8515625" style="0" customWidth="1"/>
    <col min="9" max="9" width="2.140625" style="0" customWidth="1"/>
    <col min="16" max="16" width="2.140625" style="0" customWidth="1"/>
  </cols>
  <sheetData>
    <row r="1" spans="1:17" ht="12.75">
      <c r="A1" s="477"/>
      <c r="B1" s="477"/>
      <c r="C1" s="477"/>
      <c r="D1" s="477"/>
      <c r="E1" s="477"/>
      <c r="F1" s="477"/>
      <c r="G1" s="477"/>
      <c r="H1" s="477"/>
      <c r="J1" s="279"/>
      <c r="K1" s="279"/>
      <c r="L1" s="279"/>
      <c r="M1" s="279"/>
      <c r="N1" s="279"/>
      <c r="O1" s="279"/>
      <c r="P1" s="279"/>
      <c r="Q1" s="279"/>
    </row>
    <row r="2" spans="1:17" ht="12.75">
      <c r="A2" s="477"/>
      <c r="B2" s="477"/>
      <c r="C2" s="477"/>
      <c r="D2" s="477"/>
      <c r="E2" s="477"/>
      <c r="F2" s="477"/>
      <c r="G2" s="477"/>
      <c r="H2" s="477"/>
      <c r="J2" s="279"/>
      <c r="K2" s="279"/>
      <c r="L2" s="279"/>
      <c r="M2" s="279"/>
      <c r="N2" s="279"/>
      <c r="O2" s="279"/>
      <c r="P2" s="279"/>
      <c r="Q2" s="279"/>
    </row>
    <row r="3" spans="1:17" ht="12.75">
      <c r="A3" s="477"/>
      <c r="B3" s="477"/>
      <c r="C3" s="477"/>
      <c r="D3" s="477"/>
      <c r="E3" s="477"/>
      <c r="F3" s="477"/>
      <c r="G3" s="477"/>
      <c r="H3" s="477"/>
      <c r="J3" s="279"/>
      <c r="K3" s="279"/>
      <c r="L3" s="279"/>
      <c r="M3" s="279"/>
      <c r="N3" s="279"/>
      <c r="O3" s="279"/>
      <c r="P3" s="279"/>
      <c r="Q3" s="279"/>
    </row>
    <row r="4" spans="1:17" ht="12.75">
      <c r="A4" s="477"/>
      <c r="B4" s="477"/>
      <c r="C4" s="477"/>
      <c r="D4" s="477"/>
      <c r="E4" s="477"/>
      <c r="F4" s="477"/>
      <c r="G4" s="477"/>
      <c r="H4" s="477"/>
      <c r="J4" s="279"/>
      <c r="K4" s="279"/>
      <c r="L4" s="279"/>
      <c r="M4" s="279"/>
      <c r="N4" s="279"/>
      <c r="O4" s="279"/>
      <c r="P4" s="279"/>
      <c r="Q4" s="279"/>
    </row>
    <row r="5" spans="1:17" ht="12.75">
      <c r="A5" s="477"/>
      <c r="B5" s="477"/>
      <c r="C5" s="477"/>
      <c r="D5" s="477"/>
      <c r="E5" s="477"/>
      <c r="F5" s="477"/>
      <c r="G5" s="477"/>
      <c r="H5" s="477"/>
      <c r="J5" s="279"/>
      <c r="K5" s="279"/>
      <c r="L5" s="279"/>
      <c r="M5" s="279"/>
      <c r="N5" s="279"/>
      <c r="O5" s="279"/>
      <c r="P5" s="279"/>
      <c r="Q5" s="279"/>
    </row>
    <row r="6" spans="1:17" ht="12.75">
      <c r="A6" s="477"/>
      <c r="B6" s="477"/>
      <c r="C6" s="477"/>
      <c r="D6" s="477"/>
      <c r="E6" s="477"/>
      <c r="F6" s="477"/>
      <c r="G6" s="477"/>
      <c r="H6" s="477"/>
      <c r="J6" s="279"/>
      <c r="K6" s="279"/>
      <c r="L6" s="279"/>
      <c r="M6" s="279"/>
      <c r="N6" s="279"/>
      <c r="O6" s="279"/>
      <c r="P6" s="279"/>
      <c r="Q6" s="279"/>
    </row>
    <row r="7" spans="1:17" ht="12.75">
      <c r="A7" s="477"/>
      <c r="B7" s="477"/>
      <c r="C7" s="477"/>
      <c r="D7" s="477"/>
      <c r="E7" s="477"/>
      <c r="F7" s="477"/>
      <c r="G7" s="477"/>
      <c r="H7" s="477"/>
      <c r="J7" s="279"/>
      <c r="K7" s="279"/>
      <c r="L7" s="279"/>
      <c r="M7" s="279"/>
      <c r="N7" s="279"/>
      <c r="O7" s="279"/>
      <c r="P7" s="279"/>
      <c r="Q7" s="279"/>
    </row>
    <row r="8" spans="1:17" ht="12.75">
      <c r="A8" s="477"/>
      <c r="B8" s="477"/>
      <c r="C8" s="477"/>
      <c r="D8" s="477"/>
      <c r="E8" s="477"/>
      <c r="F8" s="477"/>
      <c r="G8" s="477"/>
      <c r="H8" s="477"/>
      <c r="J8" s="279"/>
      <c r="K8" s="279"/>
      <c r="L8" s="279"/>
      <c r="M8" s="279"/>
      <c r="N8" s="279"/>
      <c r="O8" s="279"/>
      <c r="P8" s="279"/>
      <c r="Q8" s="279"/>
    </row>
    <row r="9" spans="1:17" ht="12.75">
      <c r="A9" s="477"/>
      <c r="B9" s="477"/>
      <c r="C9" s="477"/>
      <c r="D9" s="477"/>
      <c r="E9" s="477"/>
      <c r="F9" s="477"/>
      <c r="G9" s="477"/>
      <c r="H9" s="477"/>
      <c r="J9" s="279"/>
      <c r="K9" s="279"/>
      <c r="L9" s="279"/>
      <c r="M9" s="279"/>
      <c r="N9" s="279"/>
      <c r="O9" s="279"/>
      <c r="P9" s="279"/>
      <c r="Q9" s="279"/>
    </row>
    <row r="10" spans="1:17" ht="12.75">
      <c r="A10" s="477"/>
      <c r="B10" s="477"/>
      <c r="C10" s="477"/>
      <c r="D10" s="477"/>
      <c r="E10" s="477"/>
      <c r="F10" s="477"/>
      <c r="G10" s="477"/>
      <c r="H10" s="477"/>
      <c r="J10" s="279"/>
      <c r="K10" s="279"/>
      <c r="L10" s="279"/>
      <c r="M10" s="279"/>
      <c r="N10" s="279"/>
      <c r="O10" s="279"/>
      <c r="P10" s="279"/>
      <c r="Q10" s="279"/>
    </row>
    <row r="11" spans="1:17" ht="12.75">
      <c r="A11" s="477"/>
      <c r="B11" s="477"/>
      <c r="C11" s="477"/>
      <c r="D11" s="477"/>
      <c r="E11" s="477"/>
      <c r="F11" s="477"/>
      <c r="G11" s="477"/>
      <c r="H11" s="477"/>
      <c r="J11" s="279"/>
      <c r="K11" s="279"/>
      <c r="L11" s="279"/>
      <c r="M11" s="279"/>
      <c r="N11" s="279"/>
      <c r="O11" s="279"/>
      <c r="P11" s="279"/>
      <c r="Q11" s="279"/>
    </row>
    <row r="12" spans="1:17" ht="12.75">
      <c r="A12" s="477"/>
      <c r="B12" s="477"/>
      <c r="C12" s="477"/>
      <c r="D12" s="477"/>
      <c r="E12" s="477"/>
      <c r="F12" s="477"/>
      <c r="G12" s="477"/>
      <c r="H12" s="477"/>
      <c r="J12" s="279"/>
      <c r="K12" s="279"/>
      <c r="L12" s="279"/>
      <c r="M12" s="279"/>
      <c r="N12" s="279"/>
      <c r="O12" s="279"/>
      <c r="P12" s="279"/>
      <c r="Q12" s="279"/>
    </row>
    <row r="13" spans="1:17" ht="12.75">
      <c r="A13" s="477"/>
      <c r="B13" s="477"/>
      <c r="C13" s="477"/>
      <c r="D13" s="477"/>
      <c r="E13" s="477"/>
      <c r="F13" s="477"/>
      <c r="G13" s="477"/>
      <c r="H13" s="477"/>
      <c r="J13" s="279"/>
      <c r="K13" s="279"/>
      <c r="L13" s="279"/>
      <c r="M13" s="279"/>
      <c r="N13" s="279"/>
      <c r="O13" s="279"/>
      <c r="P13" s="279"/>
      <c r="Q13" s="279"/>
    </row>
    <row r="14" spans="1:17" ht="12.75">
      <c r="A14" s="477"/>
      <c r="B14" s="477"/>
      <c r="C14" s="477"/>
      <c r="D14" s="477"/>
      <c r="E14" s="477"/>
      <c r="F14" s="477"/>
      <c r="G14" s="477"/>
      <c r="H14" s="477"/>
      <c r="J14" s="279"/>
      <c r="K14" s="279"/>
      <c r="L14" s="279"/>
      <c r="M14" s="279"/>
      <c r="N14" s="279"/>
      <c r="O14" s="279"/>
      <c r="P14" s="279"/>
      <c r="Q14" s="279"/>
    </row>
    <row r="15" spans="1:17" ht="12.75">
      <c r="A15" s="477"/>
      <c r="B15" s="477"/>
      <c r="C15" s="477"/>
      <c r="D15" s="477"/>
      <c r="E15" s="477"/>
      <c r="F15" s="477"/>
      <c r="G15" s="477"/>
      <c r="H15" s="477"/>
      <c r="J15" s="279"/>
      <c r="K15" s="279"/>
      <c r="L15" s="279"/>
      <c r="M15" s="279"/>
      <c r="N15" s="279"/>
      <c r="O15" s="279"/>
      <c r="P15" s="279"/>
      <c r="Q15" s="279"/>
    </row>
    <row r="16" spans="1:17" ht="12.75">
      <c r="A16" s="477"/>
      <c r="B16" s="477"/>
      <c r="C16" s="477"/>
      <c r="D16" s="477"/>
      <c r="E16" s="477"/>
      <c r="F16" s="477"/>
      <c r="G16" s="477"/>
      <c r="H16" s="477"/>
      <c r="J16" s="279"/>
      <c r="K16" s="279"/>
      <c r="L16" s="279"/>
      <c r="M16" s="279"/>
      <c r="N16" s="279"/>
      <c r="O16" s="279"/>
      <c r="P16" s="279"/>
      <c r="Q16" s="279"/>
    </row>
    <row r="17" spans="1:17" ht="12.75">
      <c r="A17" s="477"/>
      <c r="B17" s="477"/>
      <c r="C17" s="477"/>
      <c r="D17" s="477"/>
      <c r="E17" s="477"/>
      <c r="F17" s="477"/>
      <c r="G17" s="477"/>
      <c r="H17" s="477"/>
      <c r="J17" s="279"/>
      <c r="K17" s="279"/>
      <c r="L17" s="279"/>
      <c r="M17" s="279"/>
      <c r="N17" s="279"/>
      <c r="O17" s="279"/>
      <c r="P17" s="279"/>
      <c r="Q17" s="279"/>
    </row>
    <row r="18" spans="1:17" ht="12.75">
      <c r="A18" s="477"/>
      <c r="B18" s="477"/>
      <c r="C18" s="477"/>
      <c r="D18" s="477"/>
      <c r="E18" s="477"/>
      <c r="F18" s="477"/>
      <c r="G18" s="477"/>
      <c r="H18" s="477"/>
      <c r="J18" s="279"/>
      <c r="K18" s="279"/>
      <c r="L18" s="279"/>
      <c r="M18" s="279"/>
      <c r="N18" s="279"/>
      <c r="O18" s="279"/>
      <c r="P18" s="279"/>
      <c r="Q18" s="279"/>
    </row>
    <row r="19" spans="1:17" ht="12.75">
      <c r="A19" s="477"/>
      <c r="B19" s="477"/>
      <c r="C19" s="477"/>
      <c r="D19" s="477"/>
      <c r="E19" s="477"/>
      <c r="F19" s="477"/>
      <c r="G19" s="477"/>
      <c r="H19" s="477"/>
      <c r="J19" s="279"/>
      <c r="K19" s="279"/>
      <c r="L19" s="279"/>
      <c r="M19" s="279"/>
      <c r="N19" s="279"/>
      <c r="O19" s="279"/>
      <c r="P19" s="279"/>
      <c r="Q19" s="279"/>
    </row>
    <row r="20" spans="1:17" ht="12.75">
      <c r="A20" s="477"/>
      <c r="B20" s="477"/>
      <c r="C20" s="477"/>
      <c r="D20" s="477"/>
      <c r="E20" s="477"/>
      <c r="F20" s="477"/>
      <c r="G20" s="477"/>
      <c r="H20" s="477"/>
      <c r="J20" s="279"/>
      <c r="K20" s="279"/>
      <c r="L20" s="279"/>
      <c r="M20" s="279"/>
      <c r="N20" s="279"/>
      <c r="O20" s="279"/>
      <c r="P20" s="279"/>
      <c r="Q20" s="279"/>
    </row>
    <row r="21" spans="1:17" ht="12.75">
      <c r="A21" s="477"/>
      <c r="B21" s="477"/>
      <c r="C21" s="477"/>
      <c r="D21" s="477"/>
      <c r="E21" s="477"/>
      <c r="F21" s="477"/>
      <c r="G21" s="477"/>
      <c r="H21" s="477"/>
      <c r="J21" s="279"/>
      <c r="K21" s="279"/>
      <c r="L21" s="279"/>
      <c r="M21" s="279"/>
      <c r="N21" s="279"/>
      <c r="O21" s="279"/>
      <c r="P21" s="279"/>
      <c r="Q21" s="279"/>
    </row>
    <row r="22" spans="1:17" ht="12.75">
      <c r="A22" s="477"/>
      <c r="B22" s="477"/>
      <c r="C22" s="477"/>
      <c r="D22" s="477"/>
      <c r="E22" s="477"/>
      <c r="F22" s="477"/>
      <c r="G22" s="477"/>
      <c r="H22" s="477"/>
      <c r="J22" s="279"/>
      <c r="K22" s="279"/>
      <c r="L22" s="279"/>
      <c r="M22" s="279"/>
      <c r="N22" s="279"/>
      <c r="O22" s="279"/>
      <c r="P22" s="279"/>
      <c r="Q22" s="279"/>
    </row>
    <row r="23" spans="1:17" ht="12.75">
      <c r="A23" s="477"/>
      <c r="B23" s="477"/>
      <c r="C23" s="477"/>
      <c r="D23" s="477"/>
      <c r="E23" s="477"/>
      <c r="F23" s="477"/>
      <c r="G23" s="477"/>
      <c r="H23" s="477"/>
      <c r="J23" s="279"/>
      <c r="K23" s="279"/>
      <c r="L23" s="279"/>
      <c r="M23" s="279"/>
      <c r="N23" s="279"/>
      <c r="O23" s="279"/>
      <c r="P23" s="279"/>
      <c r="Q23" s="279"/>
    </row>
    <row r="24" spans="10:17" ht="12.75">
      <c r="J24" s="279"/>
      <c r="K24" s="279"/>
      <c r="L24" s="279"/>
      <c r="M24" s="279"/>
      <c r="N24" s="279"/>
      <c r="O24" s="279"/>
      <c r="P24" s="279"/>
      <c r="Q24" s="279"/>
    </row>
    <row r="25" spans="2:17" ht="12.75">
      <c r="B25" t="s">
        <v>97</v>
      </c>
      <c r="J25" s="279"/>
      <c r="K25" s="279"/>
      <c r="L25" s="279"/>
      <c r="M25" s="279"/>
      <c r="N25" s="279"/>
      <c r="O25" s="279"/>
      <c r="P25" s="279"/>
      <c r="Q25" s="279"/>
    </row>
    <row r="26" spans="2:17" ht="12.75">
      <c r="B26" t="str">
        <f>"Components of Selected Reserve at "&amp;TEXT(curreval,"mm/dd/yy")</f>
        <v>Components of Selected Reserve at 12/31/05</v>
      </c>
      <c r="J26" s="279"/>
      <c r="K26" s="279"/>
      <c r="L26" s="279"/>
      <c r="M26" s="279"/>
      <c r="N26" s="279"/>
      <c r="O26" s="279"/>
      <c r="P26" s="279"/>
      <c r="Q26" s="279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45"/>
      <c r="R2" s="46" t="s">
        <v>0</v>
      </c>
      <c r="S2" s="47"/>
      <c r="T2" s="48"/>
      <c r="U2" s="49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50" t="s">
        <v>2</v>
      </c>
      <c r="R3" s="51" t="s">
        <v>90</v>
      </c>
      <c r="S3" s="52"/>
      <c r="T3" s="53"/>
      <c r="U3" s="54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55" t="s">
        <v>5</v>
      </c>
      <c r="R4" s="56" t="s">
        <v>10</v>
      </c>
      <c r="S4" s="57" t="s">
        <v>86</v>
      </c>
      <c r="T4" s="31"/>
      <c r="U4" s="31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58"/>
      <c r="R5" s="59"/>
      <c r="S5" s="60"/>
      <c r="T5" s="31"/>
      <c r="U5" s="31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2000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2000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61">
        <f>+I6</f>
        <v>2000</v>
      </c>
      <c r="R6" s="62" t="s">
        <v>88</v>
      </c>
      <c r="S6" s="63" t="s">
        <v>89</v>
      </c>
      <c r="T6" s="31"/>
      <c r="U6" s="31"/>
      <c r="V6" s="31"/>
      <c r="W6" s="31"/>
      <c r="X6" s="31"/>
      <c r="Y6" s="61">
        <f>+Q6</f>
        <v>2000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2001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2001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61">
        <f>+I7</f>
        <v>2001</v>
      </c>
      <c r="R7" s="62" t="s">
        <v>87</v>
      </c>
      <c r="S7" s="65"/>
      <c r="T7" s="31"/>
      <c r="U7" s="31"/>
      <c r="V7" s="31"/>
      <c r="W7" s="31"/>
      <c r="X7" s="31"/>
      <c r="Y7" s="61">
        <f>+Q7</f>
        <v>2001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2002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2002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61"/>
      <c r="R8" s="64"/>
      <c r="S8" s="65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2003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2003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61"/>
      <c r="R9" s="64"/>
      <c r="S9" s="65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2004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2004</v>
      </c>
      <c r="J10" s="64">
        <v>6093</v>
      </c>
      <c r="K10" s="65">
        <v>11172</v>
      </c>
      <c r="L10" s="65"/>
      <c r="M10" s="65"/>
      <c r="N10" s="65"/>
      <c r="O10" s="72"/>
      <c r="P10" s="31"/>
      <c r="Q10" s="61"/>
      <c r="R10" s="64"/>
      <c r="S10" s="65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2005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2005</v>
      </c>
      <c r="J11" s="66">
        <v>6962</v>
      </c>
      <c r="K11" s="67"/>
      <c r="L11" s="67"/>
      <c r="M11" s="67"/>
      <c r="N11" s="67"/>
      <c r="O11" s="73"/>
      <c r="P11" s="31"/>
      <c r="Q11" s="55"/>
      <c r="R11" s="66"/>
      <c r="S11" s="67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285"/>
      <c r="J17" s="286" t="s">
        <v>0</v>
      </c>
      <c r="K17" s="287"/>
      <c r="L17" s="287"/>
      <c r="M17" s="287"/>
      <c r="N17" s="287"/>
      <c r="O17" s="288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289" t="s">
        <v>2</v>
      </c>
      <c r="J18" s="290" t="s">
        <v>85</v>
      </c>
      <c r="K18" s="291"/>
      <c r="L18" s="291"/>
      <c r="M18" s="291"/>
      <c r="N18" s="291"/>
      <c r="O18" s="29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293" t="s">
        <v>5</v>
      </c>
      <c r="J19" s="294">
        <f>+K19-1</f>
        <v>2000</v>
      </c>
      <c r="K19" s="294">
        <f>+L19-1</f>
        <v>2001</v>
      </c>
      <c r="L19" s="294">
        <f>+M19-1</f>
        <v>2002</v>
      </c>
      <c r="M19" s="294">
        <f>+N19-1</f>
        <v>2003</v>
      </c>
      <c r="N19" s="294">
        <f>+O19-1</f>
        <v>2004</v>
      </c>
      <c r="O19" s="294">
        <f>I26</f>
        <v>2005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295"/>
      <c r="J20" s="296"/>
      <c r="K20" s="297"/>
      <c r="L20" s="297"/>
      <c r="M20" s="297"/>
      <c r="N20" s="297"/>
      <c r="O20" s="298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299">
        <f>+I22-1</f>
        <v>2000</v>
      </c>
      <c r="J21" s="300">
        <v>3780</v>
      </c>
      <c r="K21" s="301">
        <v>6671</v>
      </c>
      <c r="L21" s="301">
        <v>8156</v>
      </c>
      <c r="M21" s="301">
        <v>9205</v>
      </c>
      <c r="N21" s="301">
        <v>9990</v>
      </c>
      <c r="O21" s="302">
        <v>10508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299">
        <f>+I23-1</f>
        <v>2001</v>
      </c>
      <c r="J22" s="303"/>
      <c r="K22" s="301">
        <v>4212</v>
      </c>
      <c r="L22" s="301">
        <v>7541</v>
      </c>
      <c r="M22" s="301">
        <v>9351</v>
      </c>
      <c r="N22" s="301">
        <v>10639</v>
      </c>
      <c r="O22" s="302">
        <v>11536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299">
        <f>+I24-1</f>
        <v>2002</v>
      </c>
      <c r="J23" s="303"/>
      <c r="K23" s="304"/>
      <c r="L23" s="301">
        <v>4901</v>
      </c>
      <c r="M23" s="301">
        <v>8864</v>
      </c>
      <c r="N23" s="301">
        <v>10987</v>
      </c>
      <c r="O23" s="302">
        <v>12458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299">
        <f>+I25-1</f>
        <v>2003</v>
      </c>
      <c r="J24" s="303"/>
      <c r="K24" s="304"/>
      <c r="L24" s="304"/>
      <c r="M24" s="301">
        <v>5708</v>
      </c>
      <c r="N24" s="301">
        <v>10268</v>
      </c>
      <c r="O24" s="302">
        <v>12699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299">
        <f>+I26-1</f>
        <v>2004</v>
      </c>
      <c r="J25" s="303"/>
      <c r="K25" s="304"/>
      <c r="L25" s="301"/>
      <c r="M25" s="301"/>
      <c r="N25" s="301">
        <v>6093</v>
      </c>
      <c r="O25" s="302">
        <v>11172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293">
        <f>A11</f>
        <v>2005</v>
      </c>
      <c r="J26" s="305"/>
      <c r="K26" s="306"/>
      <c r="L26" s="306"/>
      <c r="M26" s="306"/>
      <c r="N26" s="306"/>
      <c r="O26" s="307">
        <v>6962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8" ht="12.75">
      <c r="I28" s="24" t="s">
        <v>98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  <col min="11" max="12" width="9.28125" style="0" bestFit="1" customWidth="1"/>
    <col min="13" max="17" width="10.28125" style="0" bestFit="1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8"/>
      <c r="J1" s="108"/>
    </row>
    <row r="2" spans="1:18" ht="15">
      <c r="A2" s="109"/>
      <c r="B2" s="110" t="s">
        <v>0</v>
      </c>
      <c r="C2" s="111"/>
      <c r="D2" s="111"/>
      <c r="E2" s="111"/>
      <c r="F2" s="111"/>
      <c r="G2" s="112"/>
      <c r="H2" s="113" t="s">
        <v>1</v>
      </c>
      <c r="I2" s="108"/>
      <c r="J2" s="108"/>
      <c r="K2" s="308"/>
      <c r="L2" s="309" t="s">
        <v>0</v>
      </c>
      <c r="M2" s="310"/>
      <c r="N2" s="310"/>
      <c r="O2" s="310"/>
      <c r="P2" s="310"/>
      <c r="Q2" s="311"/>
      <c r="R2" s="326" t="s">
        <v>1</v>
      </c>
    </row>
    <row r="3" spans="1:18" ht="15">
      <c r="A3" s="114" t="s">
        <v>2</v>
      </c>
      <c r="B3" s="115" t="s">
        <v>3</v>
      </c>
      <c r="C3" s="116"/>
      <c r="D3" s="116"/>
      <c r="E3" s="116"/>
      <c r="F3" s="116"/>
      <c r="G3" s="117"/>
      <c r="H3" s="118" t="s">
        <v>4</v>
      </c>
      <c r="I3" s="108"/>
      <c r="J3" s="108"/>
      <c r="K3" s="312" t="s">
        <v>2</v>
      </c>
      <c r="L3" s="313" t="s">
        <v>3</v>
      </c>
      <c r="M3" s="314"/>
      <c r="N3" s="314"/>
      <c r="O3" s="314"/>
      <c r="P3" s="314"/>
      <c r="Q3" s="315"/>
      <c r="R3" s="327" t="s">
        <v>4</v>
      </c>
    </row>
    <row r="4" spans="1:18" ht="15">
      <c r="A4" s="119" t="s">
        <v>5</v>
      </c>
      <c r="B4" s="120">
        <v>12</v>
      </c>
      <c r="C4" s="120">
        <v>24</v>
      </c>
      <c r="D4" s="120">
        <v>36</v>
      </c>
      <c r="E4" s="120">
        <v>48</v>
      </c>
      <c r="F4" s="120">
        <v>60</v>
      </c>
      <c r="G4" s="120">
        <v>72</v>
      </c>
      <c r="H4" s="121" t="s">
        <v>6</v>
      </c>
      <c r="I4" s="108"/>
      <c r="J4" s="108"/>
      <c r="K4" s="316" t="s">
        <v>5</v>
      </c>
      <c r="L4" s="317">
        <v>12</v>
      </c>
      <c r="M4" s="317">
        <v>24</v>
      </c>
      <c r="N4" s="317">
        <v>36</v>
      </c>
      <c r="O4" s="317">
        <v>48</v>
      </c>
      <c r="P4" s="317">
        <v>60</v>
      </c>
      <c r="Q4" s="317">
        <v>72</v>
      </c>
      <c r="R4" s="328" t="s">
        <v>6</v>
      </c>
    </row>
    <row r="5" spans="1:18" ht="15">
      <c r="A5" s="122"/>
      <c r="B5" s="122"/>
      <c r="C5" s="122"/>
      <c r="D5" s="122"/>
      <c r="E5" s="122"/>
      <c r="F5" s="122"/>
      <c r="G5" s="122"/>
      <c r="H5" s="122"/>
      <c r="I5" s="108"/>
      <c r="J5" s="108"/>
      <c r="K5" s="318"/>
      <c r="L5" s="319"/>
      <c r="M5" s="319"/>
      <c r="N5" s="319"/>
      <c r="O5" s="319"/>
      <c r="P5" s="319"/>
      <c r="Q5" s="320"/>
      <c r="R5" s="326"/>
    </row>
    <row r="6" spans="1:18" ht="15">
      <c r="A6" s="123">
        <f>+A7-1</f>
        <v>2000</v>
      </c>
      <c r="B6" s="124">
        <v>3780</v>
      </c>
      <c r="C6" s="124">
        <v>6671</v>
      </c>
      <c r="D6" s="124">
        <v>8156</v>
      </c>
      <c r="E6" s="124">
        <v>9205</v>
      </c>
      <c r="F6" s="124">
        <v>9990</v>
      </c>
      <c r="G6" s="124">
        <v>10508</v>
      </c>
      <c r="H6" s="125" t="s">
        <v>7</v>
      </c>
      <c r="I6" s="108"/>
      <c r="J6" s="108"/>
      <c r="K6" s="318">
        <f>+K7-1</f>
        <v>2000</v>
      </c>
      <c r="L6" s="321">
        <v>3780</v>
      </c>
      <c r="M6" s="321">
        <v>6671</v>
      </c>
      <c r="N6" s="321">
        <v>8156</v>
      </c>
      <c r="O6" s="321">
        <v>9205</v>
      </c>
      <c r="P6" s="321">
        <v>9990</v>
      </c>
      <c r="Q6" s="322">
        <v>10508</v>
      </c>
      <c r="R6" s="329" t="s">
        <v>7</v>
      </c>
    </row>
    <row r="7" spans="1:18" ht="15">
      <c r="A7" s="123">
        <f>+A8-1</f>
        <v>2001</v>
      </c>
      <c r="B7" s="124">
        <v>4212</v>
      </c>
      <c r="C7" s="124">
        <v>7541</v>
      </c>
      <c r="D7" s="124">
        <v>9351</v>
      </c>
      <c r="E7" s="124">
        <v>10639</v>
      </c>
      <c r="F7" s="124">
        <v>11536</v>
      </c>
      <c r="G7" s="124"/>
      <c r="H7" s="125" t="s">
        <v>7</v>
      </c>
      <c r="I7" s="108"/>
      <c r="J7" s="108"/>
      <c r="K7" s="318">
        <f>+K8-1</f>
        <v>2001</v>
      </c>
      <c r="L7" s="321">
        <v>4212</v>
      </c>
      <c r="M7" s="321">
        <v>7541</v>
      </c>
      <c r="N7" s="321">
        <v>9351</v>
      </c>
      <c r="O7" s="321">
        <v>10639</v>
      </c>
      <c r="P7" s="321">
        <v>11536</v>
      </c>
      <c r="Q7" s="322"/>
      <c r="R7" s="329" t="s">
        <v>7</v>
      </c>
    </row>
    <row r="8" spans="1:18" ht="15">
      <c r="A8" s="123">
        <f>+A9-1</f>
        <v>2002</v>
      </c>
      <c r="B8" s="124">
        <v>4901</v>
      </c>
      <c r="C8" s="124">
        <v>8864</v>
      </c>
      <c r="D8" s="124">
        <v>10987</v>
      </c>
      <c r="E8" s="124">
        <v>12458</v>
      </c>
      <c r="F8" s="124"/>
      <c r="G8" s="124"/>
      <c r="H8" s="125" t="s">
        <v>7</v>
      </c>
      <c r="I8" s="108"/>
      <c r="J8" s="108"/>
      <c r="K8" s="318">
        <f>+K9-1</f>
        <v>2002</v>
      </c>
      <c r="L8" s="321">
        <v>4901</v>
      </c>
      <c r="M8" s="321">
        <v>8864</v>
      </c>
      <c r="N8" s="321">
        <v>10987</v>
      </c>
      <c r="O8" s="321">
        <v>12458</v>
      </c>
      <c r="P8" s="321"/>
      <c r="Q8" s="322"/>
      <c r="R8" s="329" t="s">
        <v>7</v>
      </c>
    </row>
    <row r="9" spans="1:18" ht="15">
      <c r="A9" s="123">
        <f>+A10-1</f>
        <v>2003</v>
      </c>
      <c r="B9" s="124">
        <v>5708</v>
      </c>
      <c r="C9" s="124">
        <v>10268</v>
      </c>
      <c r="D9" s="124">
        <v>12699</v>
      </c>
      <c r="E9" s="124"/>
      <c r="F9" s="124"/>
      <c r="G9" s="124"/>
      <c r="H9" s="125" t="s">
        <v>7</v>
      </c>
      <c r="I9" s="108"/>
      <c r="J9" s="108"/>
      <c r="K9" s="318">
        <f>+K10-1</f>
        <v>2003</v>
      </c>
      <c r="L9" s="321">
        <v>5708</v>
      </c>
      <c r="M9" s="321">
        <v>10268</v>
      </c>
      <c r="N9" s="321">
        <v>12699</v>
      </c>
      <c r="O9" s="321"/>
      <c r="P9" s="321"/>
      <c r="Q9" s="322"/>
      <c r="R9" s="329" t="s">
        <v>7</v>
      </c>
    </row>
    <row r="10" spans="1:18" ht="15">
      <c r="A10" s="123">
        <f>+A11-1</f>
        <v>2004</v>
      </c>
      <c r="B10" s="124">
        <v>6093</v>
      </c>
      <c r="C10" s="124">
        <v>11172</v>
      </c>
      <c r="D10" s="124"/>
      <c r="E10" s="124"/>
      <c r="F10" s="124"/>
      <c r="G10" s="124"/>
      <c r="H10" s="125" t="s">
        <v>7</v>
      </c>
      <c r="I10" s="108"/>
      <c r="J10" s="108"/>
      <c r="K10" s="318">
        <f>+K11-1</f>
        <v>2004</v>
      </c>
      <c r="L10" s="321">
        <v>6093</v>
      </c>
      <c r="M10" s="321">
        <v>11172</v>
      </c>
      <c r="N10" s="321"/>
      <c r="O10" s="321"/>
      <c r="P10" s="321"/>
      <c r="Q10" s="322"/>
      <c r="R10" s="329" t="s">
        <v>7</v>
      </c>
    </row>
    <row r="11" spans="1:18" ht="15">
      <c r="A11" s="123">
        <f>latest_year</f>
        <v>2005</v>
      </c>
      <c r="B11" s="124">
        <v>6962</v>
      </c>
      <c r="C11" s="124"/>
      <c r="D11" s="124"/>
      <c r="E11" s="124"/>
      <c r="F11" s="124"/>
      <c r="G11" s="124"/>
      <c r="H11" s="125" t="s">
        <v>7</v>
      </c>
      <c r="I11" s="108"/>
      <c r="J11" s="108"/>
      <c r="K11" s="323">
        <f>A11</f>
        <v>2005</v>
      </c>
      <c r="L11" s="324">
        <v>6962</v>
      </c>
      <c r="M11" s="324"/>
      <c r="N11" s="324"/>
      <c r="O11" s="324"/>
      <c r="P11" s="324"/>
      <c r="Q11" s="325"/>
      <c r="R11" s="330" t="s">
        <v>7</v>
      </c>
    </row>
    <row r="14" ht="12.75">
      <c r="K14" t="s">
        <v>99</v>
      </c>
    </row>
    <row r="15" ht="12.75">
      <c r="H15" s="2"/>
    </row>
    <row r="16" ht="12.75">
      <c r="H16" s="2"/>
    </row>
    <row r="17" ht="12.75">
      <c r="H17" s="2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2000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2000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2001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2001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2002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2002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2003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2003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2004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2004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>
        <f>latest_year</f>
        <v>2005</v>
      </c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2005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2001:</v>
      </c>
      <c r="B13" s="96"/>
      <c r="C13" s="96"/>
      <c r="D13" s="96"/>
      <c r="E13" s="96"/>
      <c r="F13" s="97"/>
      <c r="G13" s="31"/>
      <c r="H13" s="31"/>
      <c r="I13" s="31"/>
      <c r="J13" s="31"/>
      <c r="K13" s="351" t="str">
        <f>"Sample Calculation for Accident Year "&amp;K7&amp;":"</f>
        <v>Sample Calculation for Accident Year 2001: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J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J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7"/>
      <c r="L16" s="7"/>
      <c r="M16" s="7"/>
      <c r="N16" s="7"/>
      <c r="O16" s="7"/>
      <c r="P16" s="7"/>
      <c r="Q16" s="7"/>
      <c r="R16" s="7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" t="s">
        <v>92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7" width="9.140625" style="12" customWidth="1"/>
    <col min="18" max="18" width="12.00390625" style="12" customWidth="1"/>
    <col min="19" max="21" width="17.421875" style="12" customWidth="1"/>
    <col min="22" max="16384" width="9.140625" style="12" customWidth="1"/>
  </cols>
  <sheetData>
    <row r="1" spans="1:16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R2" s="285"/>
      <c r="S2" s="286" t="s">
        <v>0</v>
      </c>
      <c r="T2" s="287"/>
      <c r="U2" s="287"/>
      <c r="V2" s="13"/>
    </row>
    <row r="3" spans="1:22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R3" s="289" t="s">
        <v>2</v>
      </c>
      <c r="S3" s="290" t="s">
        <v>3</v>
      </c>
      <c r="T3" s="291"/>
      <c r="U3" s="291"/>
      <c r="V3" s="14"/>
    </row>
    <row r="4" spans="1:21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R4" s="293" t="s">
        <v>5</v>
      </c>
      <c r="S4" s="293">
        <v>12</v>
      </c>
      <c r="T4" s="293">
        <v>24</v>
      </c>
      <c r="U4" s="293">
        <v>36</v>
      </c>
    </row>
    <row r="5" spans="1:21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R5" s="295"/>
      <c r="S5" s="296"/>
      <c r="T5" s="297"/>
      <c r="U5" s="297"/>
    </row>
    <row r="6" spans="1:21" ht="15">
      <c r="A6" s="43">
        <f>+A7-1</f>
        <v>2000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2000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R6" s="299">
        <f>+R18</f>
        <v>2000</v>
      </c>
      <c r="S6" s="300">
        <v>3780</v>
      </c>
      <c r="T6" s="301">
        <v>6671</v>
      </c>
      <c r="U6" s="301">
        <v>8156</v>
      </c>
    </row>
    <row r="7" spans="1:21" ht="15">
      <c r="A7" s="43">
        <f>+A8-1</f>
        <v>2001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2001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R7" s="299">
        <f>+R19</f>
        <v>2001</v>
      </c>
      <c r="S7" s="300">
        <v>4212</v>
      </c>
      <c r="T7" s="301">
        <v>7541</v>
      </c>
      <c r="U7" s="301"/>
    </row>
    <row r="8" spans="1:21" ht="15">
      <c r="A8" s="43">
        <f>+A9-1</f>
        <v>2002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2002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R8" s="359"/>
      <c r="S8" s="359"/>
      <c r="T8" s="359"/>
      <c r="U8" s="359"/>
    </row>
    <row r="9" spans="1:22" ht="15">
      <c r="A9" s="43">
        <f>+A10-1</f>
        <v>2003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2003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31"/>
      <c r="R9" s="31"/>
      <c r="S9" s="31"/>
      <c r="T9" s="31"/>
      <c r="U9" s="31"/>
      <c r="V9" s="31"/>
    </row>
    <row r="10" spans="1:22" ht="15">
      <c r="A10" s="43">
        <f>+A11-1</f>
        <v>2004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2004</v>
      </c>
      <c r="J10" s="64">
        <v>6093</v>
      </c>
      <c r="K10" s="65">
        <v>11172</v>
      </c>
      <c r="L10" s="65"/>
      <c r="M10" s="65"/>
      <c r="N10" s="65"/>
      <c r="O10" s="72"/>
      <c r="P10" s="31"/>
      <c r="Q10" s="31"/>
      <c r="R10" s="107" t="s">
        <v>93</v>
      </c>
      <c r="S10" s="31"/>
      <c r="T10" s="31"/>
      <c r="U10" s="31"/>
      <c r="V10" s="31"/>
    </row>
    <row r="11" spans="1:22" ht="15">
      <c r="A11" s="43">
        <f>latest_year</f>
        <v>2005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2005</v>
      </c>
      <c r="J11" s="66">
        <v>6962</v>
      </c>
      <c r="K11" s="67"/>
      <c r="L11" s="67"/>
      <c r="M11" s="67"/>
      <c r="N11" s="67"/>
      <c r="O11" s="73"/>
      <c r="P11" s="31"/>
      <c r="Q11" s="31"/>
      <c r="R11" s="31"/>
      <c r="S11" s="31"/>
      <c r="T11" s="31"/>
      <c r="U11" s="31"/>
      <c r="V11" s="31"/>
    </row>
    <row r="12" spans="1:22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5"/>
      <c r="S14" s="286" t="s">
        <v>0</v>
      </c>
      <c r="T14" s="287"/>
      <c r="U14" s="332"/>
      <c r="V14" s="335"/>
    </row>
    <row r="15" spans="1:22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89" t="s">
        <v>2</v>
      </c>
      <c r="S15" s="290" t="s">
        <v>90</v>
      </c>
      <c r="T15" s="291"/>
      <c r="U15" s="360"/>
      <c r="V15" s="361"/>
    </row>
    <row r="16" spans="1:22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93" t="s">
        <v>5</v>
      </c>
      <c r="S16" s="362" t="s">
        <v>10</v>
      </c>
      <c r="T16" s="363" t="s">
        <v>86</v>
      </c>
      <c r="U16" s="359"/>
      <c r="V16" s="359"/>
    </row>
    <row r="17" spans="1:22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1"/>
      <c r="R17" s="295"/>
      <c r="S17" s="296"/>
      <c r="T17" s="297"/>
      <c r="U17" s="359"/>
      <c r="V17" s="359"/>
    </row>
    <row r="18" spans="1:22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31"/>
      <c r="R18" s="299">
        <f>+I6</f>
        <v>2000</v>
      </c>
      <c r="S18" s="364" t="s">
        <v>88</v>
      </c>
      <c r="T18" s="365" t="s">
        <v>89</v>
      </c>
      <c r="U18" s="359"/>
      <c r="V18" s="359"/>
    </row>
    <row r="19" spans="1:22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2000</v>
      </c>
      <c r="K19" s="70">
        <f>+L19-1</f>
        <v>2001</v>
      </c>
      <c r="L19" s="70">
        <f>+M19-1</f>
        <v>2002</v>
      </c>
      <c r="M19" s="70">
        <f>+N19-1</f>
        <v>2003</v>
      </c>
      <c r="N19" s="70">
        <f>+O19-1</f>
        <v>2004</v>
      </c>
      <c r="O19" s="70">
        <f>+I11</f>
        <v>2005</v>
      </c>
      <c r="P19" s="31"/>
      <c r="Q19" s="31"/>
      <c r="R19" s="299">
        <f>+I7</f>
        <v>2001</v>
      </c>
      <c r="S19" s="364" t="s">
        <v>87</v>
      </c>
      <c r="T19" s="301"/>
      <c r="U19" s="359"/>
      <c r="V19" s="359"/>
    </row>
    <row r="20" spans="1:22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1"/>
      <c r="R20" s="299"/>
      <c r="S20" s="300"/>
      <c r="T20" s="301"/>
      <c r="U20" s="359"/>
      <c r="V20" s="359"/>
    </row>
    <row r="21" spans="1:22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2000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31"/>
      <c r="R21" s="42"/>
      <c r="S21" s="65"/>
      <c r="T21" s="65"/>
      <c r="U21" s="31"/>
      <c r="V21" s="31"/>
    </row>
    <row r="22" spans="1:22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2001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31"/>
      <c r="R22" s="127" t="s">
        <v>94</v>
      </c>
      <c r="S22" s="65"/>
      <c r="T22" s="65"/>
      <c r="U22" s="31"/>
      <c r="V22" s="31"/>
    </row>
    <row r="23" spans="1:22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2002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Q23" s="31"/>
      <c r="R23" s="31"/>
      <c r="S23" s="31"/>
      <c r="T23" s="31"/>
      <c r="U23" s="31"/>
      <c r="V23" s="31"/>
    </row>
    <row r="24" spans="1:22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2003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31"/>
      <c r="R24" s="31"/>
      <c r="S24" s="31"/>
      <c r="T24" s="31"/>
      <c r="U24" s="31"/>
      <c r="V24" s="31"/>
    </row>
    <row r="25" spans="1:22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2004</v>
      </c>
      <c r="J25" s="126"/>
      <c r="K25" s="99"/>
      <c r="L25" s="65"/>
      <c r="M25" s="65"/>
      <c r="N25" s="65">
        <v>6093</v>
      </c>
      <c r="O25" s="72">
        <v>11172</v>
      </c>
      <c r="P25" s="31"/>
      <c r="Q25" s="31"/>
      <c r="R25" s="31"/>
      <c r="S25" s="31"/>
      <c r="T25" s="31"/>
      <c r="U25" s="31"/>
      <c r="V25" s="31"/>
    </row>
    <row r="26" spans="1:22" ht="15">
      <c r="A26" s="31"/>
      <c r="B26" s="31"/>
      <c r="C26" s="31"/>
      <c r="D26" s="31"/>
      <c r="E26" s="31"/>
      <c r="F26" s="31"/>
      <c r="G26" s="31"/>
      <c r="H26" s="31"/>
      <c r="I26" s="55">
        <f>I11</f>
        <v>2005</v>
      </c>
      <c r="J26" s="66"/>
      <c r="K26" s="67"/>
      <c r="L26" s="67"/>
      <c r="M26" s="67"/>
      <c r="N26" s="67"/>
      <c r="O26" s="73">
        <v>6962</v>
      </c>
      <c r="P26" s="31"/>
      <c r="Q26" s="31"/>
      <c r="R26" s="31"/>
      <c r="S26" s="31"/>
      <c r="T26" s="31"/>
      <c r="U26" s="31"/>
      <c r="V26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285"/>
      <c r="R2" s="286" t="s">
        <v>0</v>
      </c>
      <c r="S2" s="287"/>
      <c r="T2" s="332"/>
      <c r="U2" s="335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289" t="s">
        <v>2</v>
      </c>
      <c r="R3" s="290" t="s">
        <v>90</v>
      </c>
      <c r="S3" s="291"/>
      <c r="T3" s="360"/>
      <c r="U3" s="361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293" t="s">
        <v>5</v>
      </c>
      <c r="R4" s="362" t="s">
        <v>10</v>
      </c>
      <c r="S4" s="363" t="s">
        <v>86</v>
      </c>
      <c r="T4" s="359"/>
      <c r="U4" s="359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295"/>
      <c r="R5" s="296"/>
      <c r="S5" s="297"/>
      <c r="T5" s="359"/>
      <c r="U5" s="359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2000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2000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299">
        <f>+I6</f>
        <v>2000</v>
      </c>
      <c r="R6" s="364" t="s">
        <v>88</v>
      </c>
      <c r="S6" s="365" t="s">
        <v>89</v>
      </c>
      <c r="T6" s="359"/>
      <c r="U6" s="359"/>
      <c r="V6" s="31"/>
      <c r="W6" s="31"/>
      <c r="X6" s="31"/>
      <c r="Y6" s="61">
        <f>+Q6</f>
        <v>2000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2001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2001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299">
        <f>+I7</f>
        <v>2001</v>
      </c>
      <c r="R7" s="364" t="s">
        <v>87</v>
      </c>
      <c r="S7" s="301"/>
      <c r="T7" s="359"/>
      <c r="U7" s="359"/>
      <c r="V7" s="31"/>
      <c r="W7" s="31"/>
      <c r="X7" s="31"/>
      <c r="Y7" s="61">
        <f>+Q7</f>
        <v>2001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2002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2002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15"/>
      <c r="R8" s="11"/>
      <c r="S8" s="11"/>
      <c r="T8" s="16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2003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2003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128" t="s">
        <v>96</v>
      </c>
      <c r="R9" s="11"/>
      <c r="S9" s="11"/>
      <c r="T9" s="16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2004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2004</v>
      </c>
      <c r="J10" s="64">
        <v>6093</v>
      </c>
      <c r="K10" s="65">
        <v>11172</v>
      </c>
      <c r="L10" s="65"/>
      <c r="M10" s="65"/>
      <c r="N10" s="65"/>
      <c r="O10" s="72"/>
      <c r="P10" s="31"/>
      <c r="Q10" s="15"/>
      <c r="R10" s="11"/>
      <c r="S10" s="11"/>
      <c r="T10" s="16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2005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2005</v>
      </c>
      <c r="J11" s="66">
        <v>6962</v>
      </c>
      <c r="K11" s="67"/>
      <c r="L11" s="67"/>
      <c r="M11" s="67"/>
      <c r="N11" s="67"/>
      <c r="O11" s="73"/>
      <c r="P11" s="31"/>
      <c r="Q11" s="15"/>
      <c r="R11" s="11"/>
      <c r="S11" s="11"/>
      <c r="T11" s="16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41"/>
      <c r="R17" s="287" t="s">
        <v>8</v>
      </c>
      <c r="S17" s="332"/>
      <c r="T17" s="332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299" t="s">
        <v>2</v>
      </c>
      <c r="R18" s="335"/>
      <c r="S18" s="336"/>
      <c r="T18" s="336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2000</v>
      </c>
      <c r="K19" s="70">
        <f>+L19-1</f>
        <v>2001</v>
      </c>
      <c r="L19" s="70">
        <f>+M19-1</f>
        <v>2002</v>
      </c>
      <c r="M19" s="70">
        <f>+N19-1</f>
        <v>2003</v>
      </c>
      <c r="N19" s="70">
        <f>+O19-1</f>
        <v>2004</v>
      </c>
      <c r="O19" s="70">
        <f>+I11</f>
        <v>2005</v>
      </c>
      <c r="P19" s="31"/>
      <c r="Q19" s="293" t="s">
        <v>5</v>
      </c>
      <c r="R19" s="366" t="s">
        <v>10</v>
      </c>
      <c r="S19" s="363" t="s">
        <v>11</v>
      </c>
      <c r="T19" s="340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67"/>
      <c r="R20" s="368"/>
      <c r="S20" s="368"/>
      <c r="T20" s="343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2000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299">
        <f>+Q6</f>
        <v>2000</v>
      </c>
      <c r="R21" s="369">
        <f>+AA6/Z6</f>
        <v>1.7648148148148148</v>
      </c>
      <c r="S21" s="369">
        <f>+AB6/AA6</f>
        <v>1.222605306550742</v>
      </c>
      <c r="T21" s="346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2001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299">
        <f>+Q7</f>
        <v>2001</v>
      </c>
      <c r="R22" s="369">
        <f>+AA7/Z7</f>
        <v>1.790360873694207</v>
      </c>
      <c r="S22" s="346"/>
      <c r="T22" s="359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2002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2003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24" t="s">
        <v>95</v>
      </c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2004</v>
      </c>
      <c r="J25" s="126"/>
      <c r="K25" s="99"/>
      <c r="L25" s="65"/>
      <c r="M25" s="65"/>
      <c r="N25" s="65">
        <v>6093</v>
      </c>
      <c r="O25" s="72">
        <v>11172</v>
      </c>
      <c r="P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55">
        <f>A11</f>
        <v>2005</v>
      </c>
      <c r="J26" s="66"/>
      <c r="K26" s="67"/>
      <c r="L26" s="67"/>
      <c r="M26" s="67"/>
      <c r="N26" s="67"/>
      <c r="O26" s="73">
        <v>6962</v>
      </c>
      <c r="P26" s="31"/>
      <c r="V26" s="31"/>
      <c r="W26" s="31"/>
      <c r="X26" s="31"/>
      <c r="Y26" s="31"/>
      <c r="Z26" s="31"/>
      <c r="AA26" s="31"/>
      <c r="AB26" s="31"/>
      <c r="AC26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-5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K6" s="341">
        <f>+K7-1</f>
        <v>2000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-4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K7" s="334">
        <f>+K8-1</f>
        <v>2001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-3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K8" s="334">
        <f>+K9-1</f>
        <v>2002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-2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K9" s="334">
        <f>+K10-1</f>
        <v>2003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-1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K10" s="334">
        <f>+K11-1</f>
        <v>2004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/>
      <c r="B11" s="92"/>
      <c r="C11" s="93"/>
      <c r="D11" s="93"/>
      <c r="E11" s="93"/>
      <c r="F11" s="93"/>
      <c r="G11" s="94"/>
      <c r="H11" s="31"/>
      <c r="I11" s="31"/>
      <c r="K11" s="338">
        <f>latest_year</f>
        <v>2005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-4:</v>
      </c>
      <c r="B13" s="96"/>
      <c r="C13" s="96"/>
      <c r="D13" s="96"/>
      <c r="E13" s="96"/>
      <c r="F13" s="97"/>
      <c r="G13" s="31"/>
      <c r="H13" s="31"/>
      <c r="I13" s="31"/>
      <c r="K13" s="351" t="str">
        <f>"Sample Calculation for Accident Year "&amp;K7&amp;":"</f>
        <v>Sample Calculation for Accident Year 2001: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K16" s="7"/>
      <c r="L16" s="7"/>
      <c r="M16" s="7"/>
      <c r="N16" s="7"/>
      <c r="O16" s="7"/>
      <c r="P16" s="7"/>
      <c r="Q16" s="7"/>
      <c r="R16" s="7"/>
    </row>
    <row r="19" ht="12.75">
      <c r="K19" s="3" t="s">
        <v>100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1.57421875" style="6" customWidth="1"/>
    <col min="2" max="10" width="9.140625" style="6" customWidth="1"/>
    <col min="11" max="11" width="21.28125" style="6" customWidth="1"/>
    <col min="12" max="19" width="9.140625" style="6" customWidth="1"/>
    <col min="20" max="20" width="12.421875" style="6" customWidth="1"/>
    <col min="21" max="21" width="11.140625" style="6" customWidth="1"/>
    <col min="22" max="16384" width="9.140625" style="6" customWidth="1"/>
  </cols>
  <sheetData>
    <row r="1" spans="1:22" ht="12.75">
      <c r="A1" s="31"/>
      <c r="B1" s="31"/>
      <c r="C1" s="31"/>
      <c r="D1" s="31"/>
      <c r="E1" s="31"/>
      <c r="F1" s="31"/>
      <c r="G1" s="31"/>
      <c r="H1" s="31"/>
      <c r="I1" s="31"/>
      <c r="J1" s="31"/>
      <c r="R1" s="31"/>
      <c r="S1" s="31"/>
      <c r="T1" s="31"/>
      <c r="U1" s="31"/>
      <c r="V1" s="31"/>
    </row>
    <row r="2" spans="1:22" ht="12.75">
      <c r="A2" s="31"/>
      <c r="B2" s="31"/>
      <c r="C2" s="31"/>
      <c r="D2" s="31"/>
      <c r="E2" s="31"/>
      <c r="F2" s="31"/>
      <c r="G2" s="31"/>
      <c r="H2" s="31"/>
      <c r="I2" s="31"/>
      <c r="J2" s="31"/>
      <c r="R2" s="31"/>
      <c r="S2" s="31"/>
      <c r="T2" s="31"/>
      <c r="U2" s="31"/>
      <c r="V2" s="31"/>
    </row>
    <row r="3" spans="1:22" ht="12.75">
      <c r="A3" s="138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41"/>
      <c r="L3" s="332" t="s">
        <v>8</v>
      </c>
      <c r="M3" s="332"/>
      <c r="N3" s="332"/>
      <c r="O3" s="332"/>
      <c r="P3" s="332"/>
      <c r="Q3" s="335"/>
      <c r="R3" s="31"/>
      <c r="S3" s="129"/>
      <c r="T3" s="48" t="s">
        <v>8</v>
      </c>
      <c r="U3" s="48"/>
      <c r="V3" s="48"/>
    </row>
    <row r="4" spans="1:22" ht="12.75">
      <c r="A4" s="139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31"/>
      <c r="S4" s="130" t="s">
        <v>2</v>
      </c>
      <c r="T4" s="49"/>
      <c r="U4" s="131"/>
      <c r="V4" s="131"/>
    </row>
    <row r="5" spans="1:22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31"/>
      <c r="S5" s="132" t="s">
        <v>5</v>
      </c>
      <c r="T5" s="133" t="s">
        <v>10</v>
      </c>
      <c r="U5" s="134" t="s">
        <v>11</v>
      </c>
      <c r="V5" s="134"/>
    </row>
    <row r="6" spans="1:22" ht="12.75" customHeight="1">
      <c r="A6" s="84">
        <f>+A7-1</f>
        <v>-5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2000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/>
      <c r="R6" s="31"/>
      <c r="S6" s="135"/>
      <c r="T6" s="136"/>
      <c r="U6" s="136"/>
      <c r="V6" s="137"/>
    </row>
    <row r="7" spans="1:22" ht="12.75">
      <c r="A7" s="88">
        <f>+A8-1</f>
        <v>-4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2001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31"/>
      <c r="S7" s="130">
        <v>1996</v>
      </c>
      <c r="T7" s="90">
        <f>+L6</f>
        <v>1.765</v>
      </c>
      <c r="U7" s="90">
        <f>+M6</f>
        <v>1.223</v>
      </c>
      <c r="V7" s="90"/>
    </row>
    <row r="8" spans="1:22" ht="12.75">
      <c r="A8" s="88">
        <f>+A9-1</f>
        <v>-3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2002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31"/>
      <c r="S8" s="130">
        <v>1997</v>
      </c>
      <c r="T8" s="90">
        <f>+L7</f>
        <v>1.79</v>
      </c>
      <c r="U8" s="90"/>
      <c r="V8" s="31"/>
    </row>
    <row r="9" spans="1:22" ht="12.75">
      <c r="A9" s="88">
        <f>+A10-1</f>
        <v>-2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2003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31"/>
      <c r="S9" s="31"/>
      <c r="T9" s="31"/>
      <c r="U9" s="31"/>
      <c r="V9" s="31"/>
    </row>
    <row r="10" spans="1:22" ht="12.75">
      <c r="A10" s="88">
        <f>+A11-1</f>
        <v>-1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2004</v>
      </c>
      <c r="L10" s="345">
        <f>ROUND('I-28'!M10/'I-28'!L10,3)</f>
        <v>1.834</v>
      </c>
      <c r="M10" s="346"/>
      <c r="N10" s="346"/>
      <c r="O10" s="346"/>
      <c r="P10" s="346"/>
      <c r="Q10" s="347"/>
      <c r="R10" s="31"/>
      <c r="S10" s="31"/>
      <c r="T10" s="31"/>
      <c r="U10" s="31"/>
      <c r="V10" s="31"/>
    </row>
    <row r="11" spans="1:22" ht="12.75">
      <c r="A11" s="83"/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2005</v>
      </c>
      <c r="L11" s="348"/>
      <c r="M11" s="349"/>
      <c r="N11" s="349"/>
      <c r="O11" s="349"/>
      <c r="P11" s="349"/>
      <c r="Q11" s="350"/>
      <c r="R11" s="31"/>
      <c r="S11" s="31"/>
      <c r="T11" s="31"/>
      <c r="U11" s="31"/>
      <c r="V11" s="31"/>
    </row>
    <row r="12" spans="1:22" ht="12.75">
      <c r="A12" s="31"/>
      <c r="B12" s="140"/>
      <c r="C12" s="140"/>
      <c r="D12" s="140"/>
      <c r="E12" s="140"/>
      <c r="F12" s="140"/>
      <c r="G12" s="140"/>
      <c r="H12" s="31"/>
      <c r="I12" s="31"/>
      <c r="J12" s="31"/>
      <c r="K12" s="303"/>
      <c r="L12" s="304"/>
      <c r="M12" s="304"/>
      <c r="N12" s="304"/>
      <c r="O12" s="304"/>
      <c r="P12" s="304"/>
      <c r="Q12" s="354"/>
      <c r="R12" s="31"/>
      <c r="S12" s="31"/>
      <c r="T12" s="31"/>
      <c r="U12" s="31"/>
      <c r="V12" s="31"/>
    </row>
    <row r="13" spans="1:22" ht="12.75">
      <c r="A13" s="31" t="s">
        <v>72</v>
      </c>
      <c r="B13" s="141">
        <f>+AVERAGE(B6:B10)</f>
        <v>1.7993999999999999</v>
      </c>
      <c r="C13" s="141">
        <f>+AVERAGE(C6:C10)</f>
        <v>1.235</v>
      </c>
      <c r="D13" s="141">
        <f>+AVERAGE(D6:D10)</f>
        <v>1.1336666666666666</v>
      </c>
      <c r="E13" s="141">
        <f>+AVERAGE(E6:E10)</f>
        <v>1.0845</v>
      </c>
      <c r="F13" s="141">
        <f>+AVERAGE(F6:F10)</f>
        <v>1.052</v>
      </c>
      <c r="G13" s="142"/>
      <c r="H13" s="31"/>
      <c r="I13" s="31"/>
      <c r="J13" s="31"/>
      <c r="K13" s="303" t="s">
        <v>72</v>
      </c>
      <c r="L13" s="370">
        <f>+AVERAGE(L6:L10)</f>
        <v>1.7993999999999999</v>
      </c>
      <c r="M13" s="370">
        <f>+AVERAGE(M6:M10)</f>
        <v>1.235</v>
      </c>
      <c r="N13" s="370">
        <f>+AVERAGE(N6:N10)</f>
        <v>1.1336666666666666</v>
      </c>
      <c r="O13" s="370">
        <f>+AVERAGE(O6:O10)</f>
        <v>1.0845</v>
      </c>
      <c r="P13" s="370">
        <f>+AVERAGE(P6:P10)</f>
        <v>1.052</v>
      </c>
      <c r="Q13" s="371"/>
      <c r="R13" s="31"/>
      <c r="S13" s="31"/>
      <c r="T13" s="31"/>
      <c r="U13" s="31"/>
      <c r="V13" s="31"/>
    </row>
    <row r="14" spans="1:22" ht="12.75">
      <c r="A14" s="31"/>
      <c r="B14" s="140"/>
      <c r="C14" s="140"/>
      <c r="D14" s="140"/>
      <c r="E14" s="140"/>
      <c r="F14" s="140"/>
      <c r="G14" s="140"/>
      <c r="H14" s="31"/>
      <c r="I14" s="31"/>
      <c r="J14" s="31"/>
      <c r="K14" s="303"/>
      <c r="L14" s="372"/>
      <c r="M14" s="372"/>
      <c r="N14" s="372"/>
      <c r="O14" s="372"/>
      <c r="P14" s="372"/>
      <c r="Q14" s="371"/>
      <c r="R14" s="31"/>
      <c r="S14" s="31"/>
      <c r="T14" s="31"/>
      <c r="U14" s="31"/>
      <c r="V14" s="31"/>
    </row>
    <row r="15" spans="1:22" ht="12.75">
      <c r="A15" s="31" t="s">
        <v>73</v>
      </c>
      <c r="B15" s="140">
        <f>+AVERAGE(B8:B10)</f>
        <v>1.814</v>
      </c>
      <c r="C15" s="140">
        <f>+AVERAGE(C7:C9)</f>
        <v>1.239</v>
      </c>
      <c r="D15" s="140">
        <f>+AVERAGE(D6:D8)</f>
        <v>1.1336666666666666</v>
      </c>
      <c r="E15" s="143" t="s">
        <v>19</v>
      </c>
      <c r="F15" s="143" t="s">
        <v>19</v>
      </c>
      <c r="G15" s="140"/>
      <c r="H15" s="31"/>
      <c r="I15" s="31"/>
      <c r="J15" s="31"/>
      <c r="K15" s="303" t="s">
        <v>73</v>
      </c>
      <c r="L15" s="372">
        <f>+AVERAGE(L8:L10)</f>
        <v>1.814</v>
      </c>
      <c r="M15" s="372">
        <f>+AVERAGE(M7:M9)</f>
        <v>1.239</v>
      </c>
      <c r="N15" s="372">
        <f>+AVERAGE(N6:N8)</f>
        <v>1.1336666666666666</v>
      </c>
      <c r="O15" s="373" t="s">
        <v>19</v>
      </c>
      <c r="P15" s="373" t="s">
        <v>19</v>
      </c>
      <c r="Q15" s="371"/>
      <c r="R15" s="31"/>
      <c r="S15" s="31"/>
      <c r="T15" s="31"/>
      <c r="U15" s="31"/>
      <c r="V15" s="31"/>
    </row>
    <row r="16" spans="1:22" ht="12.75">
      <c r="A16" s="31"/>
      <c r="B16" s="140"/>
      <c r="C16" s="140"/>
      <c r="D16" s="140"/>
      <c r="E16" s="140"/>
      <c r="F16" s="140"/>
      <c r="G16" s="140"/>
      <c r="H16" s="31"/>
      <c r="I16" s="31"/>
      <c r="J16" s="31"/>
      <c r="K16" s="303"/>
      <c r="L16" s="372"/>
      <c r="M16" s="372"/>
      <c r="N16" s="372"/>
      <c r="O16" s="372"/>
      <c r="P16" s="372"/>
      <c r="Q16" s="371"/>
      <c r="R16" s="31"/>
      <c r="S16" s="31"/>
      <c r="T16" s="31"/>
      <c r="U16" s="31"/>
      <c r="V16" s="31"/>
    </row>
    <row r="17" spans="1:22" ht="12.75">
      <c r="A17" s="31" t="s">
        <v>74</v>
      </c>
      <c r="B17" s="140">
        <f>+(SUM(B6:B10)-MIN(B6:B10)-MAX(B6:B10))/3</f>
        <v>1.7993333333333332</v>
      </c>
      <c r="C17" s="140">
        <f>+(SUM(C6:C9)-MIN(C6:C9)-MAX(C6:C9))/2</f>
        <v>1.2385000000000002</v>
      </c>
      <c r="D17" s="140">
        <f>+D8</f>
        <v>1.134</v>
      </c>
      <c r="E17" s="143" t="s">
        <v>19</v>
      </c>
      <c r="F17" s="143" t="s">
        <v>19</v>
      </c>
      <c r="G17" s="140"/>
      <c r="H17" s="31"/>
      <c r="I17" s="31"/>
      <c r="J17" s="31"/>
      <c r="K17" s="303" t="s">
        <v>74</v>
      </c>
      <c r="L17" s="372">
        <f>+(SUM(L6:L10)-MIN(L6:L10)-MAX(L6:L10))/3</f>
        <v>1.7993333333333332</v>
      </c>
      <c r="M17" s="372">
        <f>+(SUM(M6:M9)-MIN(M6:M9)-MAX(M6:M9))/2</f>
        <v>1.2385000000000002</v>
      </c>
      <c r="N17" s="372">
        <f>+N8</f>
        <v>1.134</v>
      </c>
      <c r="O17" s="373" t="s">
        <v>19</v>
      </c>
      <c r="P17" s="373" t="s">
        <v>19</v>
      </c>
      <c r="Q17" s="371"/>
      <c r="R17" s="31"/>
      <c r="S17" s="31"/>
      <c r="T17" s="31"/>
      <c r="U17" s="31"/>
      <c r="V17" s="31"/>
    </row>
    <row r="18" spans="1:22" ht="12.75">
      <c r="A18" s="31"/>
      <c r="B18" s="140"/>
      <c r="C18" s="140"/>
      <c r="D18" s="140"/>
      <c r="E18" s="140"/>
      <c r="F18" s="140"/>
      <c r="G18" s="140"/>
      <c r="H18" s="31"/>
      <c r="I18" s="31"/>
      <c r="J18" s="31"/>
      <c r="K18" s="303"/>
      <c r="L18" s="370"/>
      <c r="M18" s="370"/>
      <c r="N18" s="370"/>
      <c r="O18" s="370"/>
      <c r="P18" s="370"/>
      <c r="Q18" s="371"/>
      <c r="R18" s="31"/>
      <c r="S18" s="31"/>
      <c r="T18" s="31"/>
      <c r="U18" s="31"/>
      <c r="V18" s="31"/>
    </row>
    <row r="19" spans="1:22" ht="12.75">
      <c r="A19" s="31" t="s">
        <v>75</v>
      </c>
      <c r="B19" s="140">
        <f>+SUM('I-31'!C6:C10)/SUM('I-31'!B6:B10)</f>
        <v>1.8027051105531708</v>
      </c>
      <c r="C19" s="140">
        <f>+SUM('I-31'!D6:D9)/SUM('I-31'!C6:C9)</f>
        <v>1.2353946737044146</v>
      </c>
      <c r="D19" s="140">
        <f>+SUM('I-31'!E6:E8)/SUM('I-31'!D6:D8)</f>
        <v>1.1336421702814627</v>
      </c>
      <c r="E19" s="140">
        <f>+SUM('I-31'!F6:F7)/SUM('I-31'!E6:E7)</f>
        <v>1.084761136867567</v>
      </c>
      <c r="F19" s="140">
        <f>+F13</f>
        <v>1.052</v>
      </c>
      <c r="G19" s="140"/>
      <c r="H19" s="31"/>
      <c r="I19" s="31"/>
      <c r="J19" s="31"/>
      <c r="K19" s="28" t="s">
        <v>75</v>
      </c>
      <c r="L19" s="29">
        <f>+B19</f>
        <v>1.8027051105531708</v>
      </c>
      <c r="M19" s="29">
        <f>+C19</f>
        <v>1.2353946737044146</v>
      </c>
      <c r="N19" s="29">
        <f>+D19</f>
        <v>1.1336421702814627</v>
      </c>
      <c r="O19" s="29">
        <f>+E19</f>
        <v>1.084761136867567</v>
      </c>
      <c r="P19" s="29">
        <f>+F19</f>
        <v>1.052</v>
      </c>
      <c r="Q19" s="30"/>
      <c r="R19" s="31"/>
      <c r="S19" s="31"/>
      <c r="T19" s="31"/>
      <c r="U19" s="31"/>
      <c r="V19" s="31"/>
    </row>
    <row r="20" spans="1:22" ht="12.75">
      <c r="A20" s="31"/>
      <c r="B20" s="140"/>
      <c r="C20" s="140"/>
      <c r="D20" s="140"/>
      <c r="E20" s="140"/>
      <c r="F20" s="140"/>
      <c r="G20" s="140"/>
      <c r="H20" s="31"/>
      <c r="I20" s="31"/>
      <c r="J20" s="31"/>
      <c r="K20" s="374"/>
      <c r="L20" s="375"/>
      <c r="M20" s="375"/>
      <c r="N20" s="375"/>
      <c r="O20" s="375"/>
      <c r="P20" s="375"/>
      <c r="Q20" s="376"/>
      <c r="R20" s="31"/>
      <c r="S20" s="31"/>
      <c r="T20" s="31"/>
      <c r="U20" s="31"/>
      <c r="V20" s="31"/>
    </row>
    <row r="21" spans="1:22" ht="12.75">
      <c r="A21" s="101" t="s">
        <v>76</v>
      </c>
      <c r="B21" s="103">
        <v>1.8</v>
      </c>
      <c r="C21" s="103">
        <v>1.235</v>
      </c>
      <c r="D21" s="103">
        <v>1.134</v>
      </c>
      <c r="E21" s="103">
        <v>1.085</v>
      </c>
      <c r="F21" s="103">
        <v>1.052</v>
      </c>
      <c r="G21" s="144">
        <v>1.07</v>
      </c>
      <c r="H21" s="31"/>
      <c r="I21" s="31"/>
      <c r="J21" s="31"/>
      <c r="K21" s="377" t="s">
        <v>76</v>
      </c>
      <c r="L21" s="378">
        <v>1.8</v>
      </c>
      <c r="M21" s="378">
        <v>1.235</v>
      </c>
      <c r="N21" s="378">
        <v>1.134</v>
      </c>
      <c r="O21" s="378">
        <v>1.085</v>
      </c>
      <c r="P21" s="378">
        <v>1.052</v>
      </c>
      <c r="Q21" s="379">
        <v>1.07</v>
      </c>
      <c r="R21" s="31"/>
      <c r="S21" s="31"/>
      <c r="T21" s="31"/>
      <c r="U21" s="31"/>
      <c r="V21" s="31"/>
    </row>
    <row r="24" ht="12.75">
      <c r="K24" s="3" t="s">
        <v>107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3" width="9.140625" style="6" customWidth="1"/>
    <col min="14" max="14" width="9.28125" style="6" customWidth="1"/>
    <col min="15" max="16384" width="9.140625" style="6" customWidth="1"/>
  </cols>
  <sheetData>
    <row r="1" spans="1:28" ht="12.75">
      <c r="A1" s="170"/>
      <c r="B1" s="171"/>
      <c r="C1" s="172" t="s">
        <v>8</v>
      </c>
      <c r="D1" s="173"/>
      <c r="E1" s="173"/>
      <c r="F1" s="173"/>
      <c r="G1" s="173"/>
      <c r="H1" s="174"/>
      <c r="I1" s="12"/>
      <c r="J1" s="12"/>
      <c r="K1" s="25"/>
      <c r="L1" s="368"/>
      <c r="M1" s="380" t="s">
        <v>8</v>
      </c>
      <c r="N1" s="381"/>
      <c r="O1" s="381"/>
      <c r="P1" s="381"/>
      <c r="Q1" s="381"/>
      <c r="R1" s="382"/>
      <c r="S1" s="12"/>
      <c r="T1" s="12"/>
      <c r="U1" s="18"/>
      <c r="V1" s="17"/>
      <c r="W1" s="19" t="s">
        <v>8</v>
      </c>
      <c r="X1" s="20"/>
      <c r="Y1" s="20"/>
      <c r="Z1" s="20"/>
      <c r="AA1" s="20"/>
      <c r="AB1" s="21"/>
    </row>
    <row r="2" spans="1:28" ht="12.75">
      <c r="A2" s="98"/>
      <c r="B2" s="99"/>
      <c r="C2" s="79"/>
      <c r="D2" s="79"/>
      <c r="E2" s="79"/>
      <c r="F2" s="79"/>
      <c r="G2" s="79"/>
      <c r="H2" s="80" t="s">
        <v>9</v>
      </c>
      <c r="I2" s="12"/>
      <c r="J2" s="12"/>
      <c r="K2" s="303"/>
      <c r="L2" s="304"/>
      <c r="M2" s="336"/>
      <c r="N2" s="336"/>
      <c r="O2" s="336"/>
      <c r="P2" s="336"/>
      <c r="Q2" s="336"/>
      <c r="R2" s="337" t="s">
        <v>9</v>
      </c>
      <c r="S2" s="12"/>
      <c r="T2" s="12"/>
      <c r="U2" s="8"/>
      <c r="V2" s="7"/>
      <c r="W2" s="9"/>
      <c r="X2" s="9"/>
      <c r="Y2" s="9"/>
      <c r="Z2" s="9"/>
      <c r="AA2" s="9"/>
      <c r="AB2" s="10" t="s">
        <v>9</v>
      </c>
    </row>
    <row r="3" spans="1:28" ht="12.75">
      <c r="A3" s="98"/>
      <c r="B3" s="99"/>
      <c r="C3" s="82" t="s">
        <v>10</v>
      </c>
      <c r="D3" s="82" t="s">
        <v>11</v>
      </c>
      <c r="E3" s="82" t="s">
        <v>12</v>
      </c>
      <c r="F3" s="82" t="s">
        <v>13</v>
      </c>
      <c r="G3" s="82" t="s">
        <v>14</v>
      </c>
      <c r="H3" s="83" t="s">
        <v>15</v>
      </c>
      <c r="I3" s="12"/>
      <c r="J3" s="12"/>
      <c r="K3" s="303"/>
      <c r="L3" s="304"/>
      <c r="M3" s="340" t="s">
        <v>10</v>
      </c>
      <c r="N3" s="340" t="s">
        <v>11</v>
      </c>
      <c r="O3" s="340" t="s">
        <v>12</v>
      </c>
      <c r="P3" s="340" t="s">
        <v>13</v>
      </c>
      <c r="Q3" s="340" t="s">
        <v>14</v>
      </c>
      <c r="R3" s="338" t="s">
        <v>15</v>
      </c>
      <c r="S3" s="12"/>
      <c r="T3" s="12"/>
      <c r="U3" s="126"/>
      <c r="V3" s="99"/>
      <c r="W3" s="134" t="s">
        <v>10</v>
      </c>
      <c r="X3" s="134" t="s">
        <v>11</v>
      </c>
      <c r="Y3" s="134" t="s">
        <v>12</v>
      </c>
      <c r="Z3" s="134" t="s">
        <v>13</v>
      </c>
      <c r="AA3" s="134" t="s">
        <v>14</v>
      </c>
      <c r="AB3" s="132" t="s">
        <v>15</v>
      </c>
    </row>
    <row r="4" spans="1:28" ht="6.75" customHeight="1">
      <c r="A4" s="98"/>
      <c r="B4" s="99"/>
      <c r="C4" s="99"/>
      <c r="D4" s="99"/>
      <c r="E4" s="99"/>
      <c r="F4" s="99"/>
      <c r="G4" s="99"/>
      <c r="H4" s="100"/>
      <c r="I4" s="12"/>
      <c r="J4" s="12"/>
      <c r="K4" s="303"/>
      <c r="L4" s="304"/>
      <c r="M4" s="304"/>
      <c r="N4" s="304"/>
      <c r="O4" s="304"/>
      <c r="P4" s="304"/>
      <c r="Q4" s="304"/>
      <c r="R4" s="354"/>
      <c r="S4" s="12"/>
      <c r="T4" s="12"/>
      <c r="U4" s="126"/>
      <c r="V4" s="99"/>
      <c r="W4" s="99"/>
      <c r="X4" s="99"/>
      <c r="Y4" s="99"/>
      <c r="Z4" s="99"/>
      <c r="AA4" s="99"/>
      <c r="AB4" s="145"/>
    </row>
    <row r="5" spans="1:28" ht="12.75">
      <c r="A5" s="98" t="s">
        <v>70</v>
      </c>
      <c r="B5" s="99"/>
      <c r="C5" s="141">
        <f>'I-34'!B21</f>
        <v>1.8</v>
      </c>
      <c r="D5" s="141">
        <f>'I-34'!C21</f>
        <v>1.235</v>
      </c>
      <c r="E5" s="141">
        <f>'I-34'!D21</f>
        <v>1.134</v>
      </c>
      <c r="F5" s="141">
        <f>'I-34'!E21</f>
        <v>1.085</v>
      </c>
      <c r="G5" s="141">
        <f>'I-34'!F21</f>
        <v>1.052</v>
      </c>
      <c r="H5" s="175">
        <f>'I-34'!G21</f>
        <v>1.07</v>
      </c>
      <c r="I5" s="12"/>
      <c r="J5" s="12"/>
      <c r="K5" s="303" t="s">
        <v>70</v>
      </c>
      <c r="L5" s="304"/>
      <c r="M5" s="370">
        <f>'I-34'!L21</f>
        <v>1.8</v>
      </c>
      <c r="N5" s="370">
        <f>'I-34'!M21</f>
        <v>1.235</v>
      </c>
      <c r="O5" s="370">
        <f>'I-34'!N21</f>
        <v>1.134</v>
      </c>
      <c r="P5" s="370">
        <f>'I-34'!O21</f>
        <v>1.085</v>
      </c>
      <c r="Q5" s="370">
        <f>'I-34'!P21</f>
        <v>1.052</v>
      </c>
      <c r="R5" s="371">
        <f>'I-34'!Q21</f>
        <v>1.07</v>
      </c>
      <c r="S5" s="12"/>
      <c r="T5" s="12"/>
      <c r="U5" s="126" t="s">
        <v>70</v>
      </c>
      <c r="V5" s="99"/>
      <c r="W5" s="141">
        <f aca="true" t="shared" si="0" ref="W5:AB5">+M5</f>
        <v>1.8</v>
      </c>
      <c r="X5" s="141">
        <f t="shared" si="0"/>
        <v>1.235</v>
      </c>
      <c r="Y5" s="141">
        <f t="shared" si="0"/>
        <v>1.134</v>
      </c>
      <c r="Z5" s="141">
        <f t="shared" si="0"/>
        <v>1.085</v>
      </c>
      <c r="AA5" s="141">
        <f t="shared" si="0"/>
        <v>1.052</v>
      </c>
      <c r="AB5" s="141">
        <f t="shared" si="0"/>
        <v>1.07</v>
      </c>
    </row>
    <row r="6" spans="1:28" ht="6" customHeight="1">
      <c r="A6" s="101"/>
      <c r="B6" s="102"/>
      <c r="C6" s="102"/>
      <c r="D6" s="102"/>
      <c r="E6" s="102"/>
      <c r="F6" s="102"/>
      <c r="G6" s="102"/>
      <c r="H6" s="106"/>
      <c r="I6" s="12"/>
      <c r="J6" s="12"/>
      <c r="K6" s="28"/>
      <c r="L6" s="355"/>
      <c r="M6" s="355"/>
      <c r="N6" s="355"/>
      <c r="O6" s="355"/>
      <c r="P6" s="355"/>
      <c r="Q6" s="355"/>
      <c r="R6" s="358"/>
      <c r="S6" s="12"/>
      <c r="T6" s="12"/>
      <c r="U6" s="146"/>
      <c r="V6" s="147"/>
      <c r="W6" s="147"/>
      <c r="X6" s="147"/>
      <c r="Y6" s="147"/>
      <c r="Z6" s="147"/>
      <c r="AA6" s="147"/>
      <c r="AB6" s="148"/>
    </row>
    <row r="7" spans="1:28" ht="12.75">
      <c r="A7" s="176"/>
      <c r="B7" s="75" t="s">
        <v>0</v>
      </c>
      <c r="C7" s="76"/>
      <c r="D7" s="76"/>
      <c r="E7" s="76"/>
      <c r="F7" s="76"/>
      <c r="G7" s="77"/>
      <c r="H7" s="177" t="s">
        <v>1</v>
      </c>
      <c r="I7" s="12"/>
      <c r="J7" s="12"/>
      <c r="K7" s="331"/>
      <c r="L7" s="383" t="s">
        <v>0</v>
      </c>
      <c r="M7" s="383"/>
      <c r="N7" s="383"/>
      <c r="O7" s="383"/>
      <c r="P7" s="383"/>
      <c r="Q7" s="383"/>
      <c r="R7" s="341" t="s">
        <v>1</v>
      </c>
      <c r="S7" s="12"/>
      <c r="T7" s="12"/>
      <c r="U7" s="149"/>
      <c r="V7" s="150" t="s">
        <v>0</v>
      </c>
      <c r="W7" s="150"/>
      <c r="X7" s="150"/>
      <c r="Y7" s="150"/>
      <c r="Z7" s="150"/>
      <c r="AA7" s="150"/>
      <c r="AB7" s="129" t="s">
        <v>1</v>
      </c>
    </row>
    <row r="8" spans="1:28" ht="12.75">
      <c r="A8" s="178" t="s">
        <v>2</v>
      </c>
      <c r="B8" s="179" t="s">
        <v>3</v>
      </c>
      <c r="C8" s="180"/>
      <c r="D8" s="180"/>
      <c r="E8" s="180"/>
      <c r="F8" s="180"/>
      <c r="G8" s="181"/>
      <c r="H8" s="182" t="s">
        <v>4</v>
      </c>
      <c r="I8" s="12"/>
      <c r="J8" s="12"/>
      <c r="K8" s="384" t="s">
        <v>2</v>
      </c>
      <c r="L8" s="383" t="s">
        <v>3</v>
      </c>
      <c r="M8" s="383"/>
      <c r="N8" s="383"/>
      <c r="O8" s="383"/>
      <c r="P8" s="383"/>
      <c r="Q8" s="383"/>
      <c r="R8" s="334" t="s">
        <v>4</v>
      </c>
      <c r="S8" s="12"/>
      <c r="T8" s="12"/>
      <c r="U8" s="151" t="s">
        <v>2</v>
      </c>
      <c r="V8" s="150" t="s">
        <v>3</v>
      </c>
      <c r="W8" s="150"/>
      <c r="X8" s="150"/>
      <c r="Y8" s="150"/>
      <c r="Z8" s="150"/>
      <c r="AA8" s="150"/>
      <c r="AB8" s="130" t="s">
        <v>4</v>
      </c>
    </row>
    <row r="9" spans="1:28" ht="13.5" thickBot="1">
      <c r="A9" s="83" t="s">
        <v>5</v>
      </c>
      <c r="B9" s="183">
        <v>12</v>
      </c>
      <c r="C9" s="183">
        <v>24</v>
      </c>
      <c r="D9" s="183">
        <v>36</v>
      </c>
      <c r="E9" s="183">
        <v>48</v>
      </c>
      <c r="F9" s="183">
        <v>60</v>
      </c>
      <c r="G9" s="183">
        <v>72</v>
      </c>
      <c r="H9" s="182" t="s">
        <v>6</v>
      </c>
      <c r="I9" s="12"/>
      <c r="J9" s="12"/>
      <c r="K9" s="338" t="s">
        <v>5</v>
      </c>
      <c r="L9" s="385">
        <v>12</v>
      </c>
      <c r="M9" s="385">
        <v>24</v>
      </c>
      <c r="N9" s="385">
        <v>36</v>
      </c>
      <c r="O9" s="385">
        <v>48</v>
      </c>
      <c r="P9" s="385">
        <v>60</v>
      </c>
      <c r="Q9" s="386">
        <v>72</v>
      </c>
      <c r="R9" s="334" t="s">
        <v>6</v>
      </c>
      <c r="S9" s="12"/>
      <c r="T9" s="12"/>
      <c r="U9" s="132" t="s">
        <v>5</v>
      </c>
      <c r="V9" s="152">
        <v>12</v>
      </c>
      <c r="W9" s="152">
        <v>24</v>
      </c>
      <c r="X9" s="152">
        <v>36</v>
      </c>
      <c r="Y9" s="152">
        <v>48</v>
      </c>
      <c r="Z9" s="152">
        <v>60</v>
      </c>
      <c r="AA9" s="153">
        <v>72</v>
      </c>
      <c r="AB9" s="130" t="s">
        <v>6</v>
      </c>
    </row>
    <row r="10" spans="1:28" ht="14.25" thickBot="1" thickTop="1">
      <c r="A10" s="84">
        <f>+A11-1</f>
        <v>-5</v>
      </c>
      <c r="B10" s="184">
        <f>+'I-28'!B6</f>
        <v>3780</v>
      </c>
      <c r="C10" s="185">
        <f>+'I-28'!C6</f>
        <v>6671</v>
      </c>
      <c r="D10" s="185">
        <f>+'I-28'!D6</f>
        <v>8156</v>
      </c>
      <c r="E10" s="185">
        <f>+'I-28'!E6</f>
        <v>9205</v>
      </c>
      <c r="F10" s="185">
        <f>+'I-28'!F6</f>
        <v>9990</v>
      </c>
      <c r="G10" s="186">
        <f>+'I-28'!G6</f>
        <v>10508</v>
      </c>
      <c r="H10" s="187">
        <f aca="true" t="shared" si="1" ref="H10:H15">+G10*H$5</f>
        <v>11243.560000000001</v>
      </c>
      <c r="I10" s="12"/>
      <c r="J10" s="12"/>
      <c r="K10" s="341">
        <f>+K11-1</f>
        <v>2000</v>
      </c>
      <c r="L10" s="387">
        <f>+'I-28'!L6</f>
        <v>3780</v>
      </c>
      <c r="M10" s="387">
        <f>+'I-28'!M6</f>
        <v>6671</v>
      </c>
      <c r="N10" s="387">
        <f>+'I-28'!N6</f>
        <v>8156</v>
      </c>
      <c r="O10" s="387">
        <f>+'I-28'!O6</f>
        <v>9205</v>
      </c>
      <c r="P10" s="387">
        <f>+'I-28'!P6</f>
        <v>9990</v>
      </c>
      <c r="Q10" s="387">
        <f>+'I-28'!Q6</f>
        <v>10508</v>
      </c>
      <c r="R10" s="388">
        <f aca="true" t="shared" si="2" ref="R10:R15">+Q10*R$5</f>
        <v>11243.560000000001</v>
      </c>
      <c r="S10" s="12"/>
      <c r="T10" s="12"/>
      <c r="U10" s="129">
        <f>+U11-1</f>
        <v>2000</v>
      </c>
      <c r="V10" s="154">
        <f>+L10</f>
        <v>3780</v>
      </c>
      <c r="W10" s="154">
        <f aca="true" t="shared" si="3" ref="W10:AA13">+M10</f>
        <v>6671</v>
      </c>
      <c r="X10" s="154">
        <f t="shared" si="3"/>
        <v>8156</v>
      </c>
      <c r="Y10" s="154">
        <f t="shared" si="3"/>
        <v>9205</v>
      </c>
      <c r="Z10" s="154">
        <f t="shared" si="3"/>
        <v>9990</v>
      </c>
      <c r="AA10" s="154">
        <f t="shared" si="3"/>
        <v>10508</v>
      </c>
      <c r="AB10" s="155">
        <f aca="true" t="shared" si="4" ref="AB10:AB15">+R10</f>
        <v>11243.560000000001</v>
      </c>
    </row>
    <row r="11" spans="1:28" ht="14.25" thickBot="1" thickTop="1">
      <c r="A11" s="88">
        <f>+A12-1</f>
        <v>-4</v>
      </c>
      <c r="B11" s="188">
        <f>+'I-28'!B7</f>
        <v>4212</v>
      </c>
      <c r="C11" s="158">
        <f>+'I-28'!C7</f>
        <v>7541</v>
      </c>
      <c r="D11" s="158">
        <f>+'I-28'!D7</f>
        <v>9351</v>
      </c>
      <c r="E11" s="158">
        <f>+'I-28'!E7</f>
        <v>10639</v>
      </c>
      <c r="F11" s="189">
        <f>+'I-28'!F7</f>
        <v>11536</v>
      </c>
      <c r="G11" s="158">
        <f>+F11*G$5</f>
        <v>12135.872000000001</v>
      </c>
      <c r="H11" s="190">
        <f t="shared" si="1"/>
        <v>12985.383040000002</v>
      </c>
      <c r="I11" s="12"/>
      <c r="J11" s="12"/>
      <c r="K11" s="334">
        <f>+K12-1</f>
        <v>2001</v>
      </c>
      <c r="L11" s="389">
        <f>+'I-28'!L7</f>
        <v>4212</v>
      </c>
      <c r="M11" s="389">
        <f>+'I-28'!M7</f>
        <v>7541</v>
      </c>
      <c r="N11" s="389">
        <f>+'I-28'!N7</f>
        <v>9351</v>
      </c>
      <c r="O11" s="389">
        <f>+'I-28'!O7</f>
        <v>10639</v>
      </c>
      <c r="P11" s="389">
        <f>+'I-28'!P7</f>
        <v>11536</v>
      </c>
      <c r="Q11" s="390">
        <f>+P11*Q$5</f>
        <v>12135.872000000001</v>
      </c>
      <c r="R11" s="391">
        <f t="shared" si="2"/>
        <v>12985.383040000002</v>
      </c>
      <c r="S11" s="12"/>
      <c r="T11" s="12"/>
      <c r="U11" s="130">
        <f>+U12-1</f>
        <v>2001</v>
      </c>
      <c r="V11" s="154">
        <f aca="true" t="shared" si="5" ref="V11:W15">+L11</f>
        <v>4212</v>
      </c>
      <c r="W11" s="154">
        <f t="shared" si="3"/>
        <v>7541</v>
      </c>
      <c r="X11" s="154">
        <f t="shared" si="3"/>
        <v>9351</v>
      </c>
      <c r="Y11" s="154">
        <f t="shared" si="3"/>
        <v>10639</v>
      </c>
      <c r="Z11" s="154">
        <f t="shared" si="3"/>
        <v>11536</v>
      </c>
      <c r="AA11" s="156">
        <f>+Q11</f>
        <v>12135.872000000001</v>
      </c>
      <c r="AB11" s="157">
        <f t="shared" si="4"/>
        <v>12985.383040000002</v>
      </c>
    </row>
    <row r="12" spans="1:28" ht="14.25" thickBot="1" thickTop="1">
      <c r="A12" s="88">
        <f>+A13-1</f>
        <v>-3</v>
      </c>
      <c r="B12" s="188">
        <f>+'I-28'!B8</f>
        <v>4901</v>
      </c>
      <c r="C12" s="158">
        <f>+'I-28'!C8</f>
        <v>8864</v>
      </c>
      <c r="D12" s="158">
        <f>+'I-28'!D8</f>
        <v>10987</v>
      </c>
      <c r="E12" s="189">
        <f>+'I-28'!E8</f>
        <v>12458</v>
      </c>
      <c r="F12" s="158">
        <f>+E12*F$5</f>
        <v>13516.93</v>
      </c>
      <c r="G12" s="158">
        <f>+F12*G$5</f>
        <v>14219.810360000001</v>
      </c>
      <c r="H12" s="190">
        <f t="shared" si="1"/>
        <v>15215.197085200003</v>
      </c>
      <c r="I12" s="12"/>
      <c r="J12" s="12"/>
      <c r="K12" s="334">
        <f>+K13-1</f>
        <v>2002</v>
      </c>
      <c r="L12" s="389">
        <f>+'I-28'!L8</f>
        <v>4901</v>
      </c>
      <c r="M12" s="389">
        <f>+'I-28'!M8</f>
        <v>8864</v>
      </c>
      <c r="N12" s="389">
        <f>+'I-28'!N8</f>
        <v>10987</v>
      </c>
      <c r="O12" s="389">
        <f>+'I-28'!O8</f>
        <v>12458</v>
      </c>
      <c r="P12" s="390">
        <f>+O12*P$5</f>
        <v>13516.93</v>
      </c>
      <c r="Q12" s="389">
        <f>+P12*Q$5</f>
        <v>14219.810360000001</v>
      </c>
      <c r="R12" s="391">
        <f t="shared" si="2"/>
        <v>15215.197085200003</v>
      </c>
      <c r="S12" s="12"/>
      <c r="T12" s="12"/>
      <c r="U12" s="130">
        <f>+U13-1</f>
        <v>2002</v>
      </c>
      <c r="V12" s="154">
        <f t="shared" si="5"/>
        <v>4901</v>
      </c>
      <c r="W12" s="154">
        <f t="shared" si="3"/>
        <v>8864</v>
      </c>
      <c r="X12" s="154">
        <f t="shared" si="3"/>
        <v>10987</v>
      </c>
      <c r="Y12" s="154">
        <f t="shared" si="3"/>
        <v>12458</v>
      </c>
      <c r="Z12" s="156">
        <f>+P12</f>
        <v>13516.93</v>
      </c>
      <c r="AA12" s="158">
        <f>+Q12</f>
        <v>14219.810360000001</v>
      </c>
      <c r="AB12" s="157">
        <f t="shared" si="4"/>
        <v>15215.197085200003</v>
      </c>
    </row>
    <row r="13" spans="1:28" ht="14.25" thickBot="1" thickTop="1">
      <c r="A13" s="88">
        <f>+A14-1</f>
        <v>-2</v>
      </c>
      <c r="B13" s="188">
        <f>+'I-28'!B9</f>
        <v>5708</v>
      </c>
      <c r="C13" s="158">
        <f>+'I-28'!C9</f>
        <v>10268</v>
      </c>
      <c r="D13" s="189">
        <f>+'I-28'!D9</f>
        <v>12699</v>
      </c>
      <c r="E13" s="158">
        <f>+D13*E$5</f>
        <v>14400.666</v>
      </c>
      <c r="F13" s="158">
        <f>+E13*F$5</f>
        <v>15624.722609999999</v>
      </c>
      <c r="G13" s="158">
        <f>+F13*G$5</f>
        <v>16437.20818572</v>
      </c>
      <c r="H13" s="190">
        <f t="shared" si="1"/>
        <v>17587.8127587204</v>
      </c>
      <c r="I13" s="12"/>
      <c r="J13" s="12"/>
      <c r="K13" s="334">
        <f>+K14-1</f>
        <v>2003</v>
      </c>
      <c r="L13" s="389">
        <f>+'I-28'!L9</f>
        <v>5708</v>
      </c>
      <c r="M13" s="389">
        <f>+'I-28'!M9</f>
        <v>10268</v>
      </c>
      <c r="N13" s="389">
        <f>+'I-28'!N9</f>
        <v>12699</v>
      </c>
      <c r="O13" s="390">
        <f>+N13*O$5</f>
        <v>14400.666</v>
      </c>
      <c r="P13" s="389">
        <f>+O13*P$5</f>
        <v>15624.722609999999</v>
      </c>
      <c r="Q13" s="389">
        <f>+P13*Q$5</f>
        <v>16437.20818572</v>
      </c>
      <c r="R13" s="391">
        <f t="shared" si="2"/>
        <v>17587.8127587204</v>
      </c>
      <c r="S13" s="12"/>
      <c r="T13" s="12"/>
      <c r="U13" s="130">
        <f>+U14-1</f>
        <v>2003</v>
      </c>
      <c r="V13" s="154">
        <f t="shared" si="5"/>
        <v>5708</v>
      </c>
      <c r="W13" s="154">
        <f t="shared" si="3"/>
        <v>10268</v>
      </c>
      <c r="X13" s="154">
        <f t="shared" si="3"/>
        <v>12699</v>
      </c>
      <c r="Y13" s="156">
        <f>+O13</f>
        <v>14400.666</v>
      </c>
      <c r="Z13" s="158">
        <f>+P13</f>
        <v>15624.722609999999</v>
      </c>
      <c r="AA13" s="158">
        <f>+Q13</f>
        <v>16437.20818572</v>
      </c>
      <c r="AB13" s="157">
        <f t="shared" si="4"/>
        <v>17587.8127587204</v>
      </c>
    </row>
    <row r="14" spans="1:28" ht="14.25" thickBot="1" thickTop="1">
      <c r="A14" s="88">
        <f>+A15-1</f>
        <v>-1</v>
      </c>
      <c r="B14" s="188">
        <f>+'I-28'!B10</f>
        <v>6093</v>
      </c>
      <c r="C14" s="189">
        <f>+'I-28'!C10</f>
        <v>11172</v>
      </c>
      <c r="D14" s="158">
        <f>+C14*D$5</f>
        <v>13797.420000000002</v>
      </c>
      <c r="E14" s="158">
        <f>+D14*E$5</f>
        <v>15646.274280000001</v>
      </c>
      <c r="F14" s="158">
        <f>+E14*F$5</f>
        <v>16976.2075938</v>
      </c>
      <c r="G14" s="158">
        <f>+F14*G$5</f>
        <v>17858.970388677604</v>
      </c>
      <c r="H14" s="190">
        <f t="shared" si="1"/>
        <v>19109.098315885036</v>
      </c>
      <c r="I14" s="12"/>
      <c r="J14" s="12"/>
      <c r="K14" s="334">
        <f>+K15-1</f>
        <v>2004</v>
      </c>
      <c r="L14" s="389">
        <f>+'I-28'!L10</f>
        <v>6093</v>
      </c>
      <c r="M14" s="389">
        <f>+'I-28'!M10</f>
        <v>11172</v>
      </c>
      <c r="N14" s="390">
        <f>+M14*N$5</f>
        <v>13797.420000000002</v>
      </c>
      <c r="O14" s="389">
        <f>+N14*O$5</f>
        <v>15646.274280000001</v>
      </c>
      <c r="P14" s="389">
        <f>+O14*P$5</f>
        <v>16976.2075938</v>
      </c>
      <c r="Q14" s="389">
        <f>+P14*Q$5</f>
        <v>17858.970388677604</v>
      </c>
      <c r="R14" s="391">
        <f t="shared" si="2"/>
        <v>19109.098315885036</v>
      </c>
      <c r="S14" s="12"/>
      <c r="T14" s="12"/>
      <c r="U14" s="130">
        <f>+U15-1</f>
        <v>2004</v>
      </c>
      <c r="V14" s="154">
        <f t="shared" si="5"/>
        <v>6093</v>
      </c>
      <c r="W14" s="154">
        <f t="shared" si="5"/>
        <v>11172</v>
      </c>
      <c r="X14" s="156">
        <f>+N14</f>
        <v>13797.420000000002</v>
      </c>
      <c r="Y14" s="158">
        <f>+O14</f>
        <v>15646.274280000001</v>
      </c>
      <c r="Z14" s="158">
        <f>+P14</f>
        <v>16976.2075938</v>
      </c>
      <c r="AA14" s="158">
        <f>+Q14</f>
        <v>17858.970388677604</v>
      </c>
      <c r="AB14" s="157">
        <f t="shared" si="4"/>
        <v>19109.098315885036</v>
      </c>
    </row>
    <row r="15" spans="1:28" ht="14.25" thickBot="1" thickTop="1">
      <c r="A15" s="83"/>
      <c r="B15" s="191">
        <f>+'I-28'!B11</f>
        <v>6962</v>
      </c>
      <c r="C15" s="192">
        <f>+B15*C5</f>
        <v>12531.6</v>
      </c>
      <c r="D15" s="192">
        <f>+C15*D$5</f>
        <v>15476.526000000002</v>
      </c>
      <c r="E15" s="192">
        <f>+D15*E$5</f>
        <v>17550.380484</v>
      </c>
      <c r="F15" s="192">
        <f>+E15*F$5</f>
        <v>19042.16282514</v>
      </c>
      <c r="G15" s="192">
        <f>+F15*G$5</f>
        <v>20032.35529204728</v>
      </c>
      <c r="H15" s="193">
        <f t="shared" si="1"/>
        <v>21434.62016249059</v>
      </c>
      <c r="I15" s="12"/>
      <c r="J15" s="12"/>
      <c r="K15" s="338">
        <f>latest_year</f>
        <v>2005</v>
      </c>
      <c r="L15" s="389">
        <f>+'I-28'!L11</f>
        <v>6962</v>
      </c>
      <c r="M15" s="392">
        <f>+L15*M5</f>
        <v>12531.6</v>
      </c>
      <c r="N15" s="393">
        <f>+M15*N$5</f>
        <v>15476.526000000002</v>
      </c>
      <c r="O15" s="393">
        <f>+N15*O$5</f>
        <v>17550.380484</v>
      </c>
      <c r="P15" s="393">
        <f>+O15*P$5</f>
        <v>19042.16282514</v>
      </c>
      <c r="Q15" s="393">
        <f>+P15*Q$5</f>
        <v>20032.35529204728</v>
      </c>
      <c r="R15" s="394">
        <f t="shared" si="2"/>
        <v>21434.62016249059</v>
      </c>
      <c r="S15" s="12"/>
      <c r="T15" s="12"/>
      <c r="U15" s="132">
        <f>latest_year</f>
        <v>2005</v>
      </c>
      <c r="V15" s="154">
        <f t="shared" si="5"/>
        <v>6962</v>
      </c>
      <c r="W15" s="159">
        <f>+M15</f>
        <v>12531.6</v>
      </c>
      <c r="X15" s="160">
        <f>+N15</f>
        <v>15476.526000000002</v>
      </c>
      <c r="Y15" s="160">
        <f>+O15</f>
        <v>17550.380484</v>
      </c>
      <c r="Z15" s="160">
        <f>+P15</f>
        <v>19042.16282514</v>
      </c>
      <c r="AA15" s="160">
        <f>+Q15</f>
        <v>20032.35529204728</v>
      </c>
      <c r="AB15" s="161">
        <f t="shared" si="4"/>
        <v>21434.62016249059</v>
      </c>
    </row>
    <row r="16" spans="1:28" ht="6" customHeight="1" thickTop="1">
      <c r="A16" s="170"/>
      <c r="B16" s="171"/>
      <c r="C16" s="171"/>
      <c r="D16" s="171"/>
      <c r="E16" s="171"/>
      <c r="F16" s="171"/>
      <c r="G16" s="171"/>
      <c r="H16" s="194"/>
      <c r="I16" s="12"/>
      <c r="J16" s="12"/>
      <c r="K16" s="25"/>
      <c r="L16" s="368"/>
      <c r="M16" s="304"/>
      <c r="N16" s="304"/>
      <c r="O16" s="304"/>
      <c r="P16" s="304"/>
      <c r="Q16" s="304"/>
      <c r="R16" s="354"/>
      <c r="S16" s="12"/>
      <c r="T16" s="12"/>
      <c r="U16" s="162"/>
      <c r="V16" s="136"/>
      <c r="W16" s="99"/>
      <c r="X16" s="99"/>
      <c r="Y16" s="99"/>
      <c r="Z16" s="99"/>
      <c r="AA16" s="99"/>
      <c r="AB16" s="145"/>
    </row>
    <row r="17" spans="1:28" ht="12.75">
      <c r="A17" s="195" t="str">
        <f>"Sample Calculations for Accident Year "&amp;A15&amp;":"</f>
        <v>Sample Calculations for Accident Year :</v>
      </c>
      <c r="B17" s="150"/>
      <c r="C17" s="150"/>
      <c r="D17" s="150"/>
      <c r="E17" s="150"/>
      <c r="F17" s="150"/>
      <c r="G17" s="150"/>
      <c r="H17" s="196"/>
      <c r="I17" s="12"/>
      <c r="J17" s="12"/>
      <c r="K17" s="395" t="str">
        <f>"Sample Calculations for Accident Year "&amp;K15&amp;":"</f>
        <v>Sample Calculations for Accident Year 2005:</v>
      </c>
      <c r="L17" s="383"/>
      <c r="M17" s="383"/>
      <c r="N17" s="383"/>
      <c r="O17" s="383"/>
      <c r="P17" s="383"/>
      <c r="Q17" s="383"/>
      <c r="R17" s="396"/>
      <c r="S17" s="12"/>
      <c r="T17" s="12"/>
      <c r="U17" s="163" t="str">
        <f>"Sample Calculations for Accident Year "&amp;U15&amp;":"</f>
        <v>Sample Calculations for Accident Year 2005:</v>
      </c>
      <c r="V17" s="150"/>
      <c r="W17" s="150"/>
      <c r="X17" s="150"/>
      <c r="Y17" s="150"/>
      <c r="Z17" s="150"/>
      <c r="AA17" s="150"/>
      <c r="AB17" s="164"/>
    </row>
    <row r="18" spans="1:28" ht="6.75" customHeight="1">
      <c r="A18" s="98"/>
      <c r="B18" s="99"/>
      <c r="C18" s="99"/>
      <c r="D18" s="99"/>
      <c r="E18" s="99"/>
      <c r="F18" s="99"/>
      <c r="G18" s="99"/>
      <c r="H18" s="100"/>
      <c r="I18" s="12"/>
      <c r="J18" s="12"/>
      <c r="K18" s="303"/>
      <c r="L18" s="304"/>
      <c r="M18" s="304"/>
      <c r="N18" s="304"/>
      <c r="O18" s="304"/>
      <c r="P18" s="304"/>
      <c r="Q18" s="304"/>
      <c r="R18" s="354"/>
      <c r="S18" s="12"/>
      <c r="T18" s="12"/>
      <c r="U18" s="126"/>
      <c r="V18" s="99"/>
      <c r="W18" s="99"/>
      <c r="X18" s="99"/>
      <c r="Y18" s="99"/>
      <c r="Z18" s="99"/>
      <c r="AA18" s="99"/>
      <c r="AB18" s="145"/>
    </row>
    <row r="19" spans="1:28" ht="12.75">
      <c r="A19" s="98" t="s">
        <v>20</v>
      </c>
      <c r="B19" s="99"/>
      <c r="C19" s="166" t="s">
        <v>21</v>
      </c>
      <c r="D19" s="99"/>
      <c r="E19" s="99"/>
      <c r="F19" s="99"/>
      <c r="G19" s="99"/>
      <c r="H19" s="100"/>
      <c r="I19" s="12"/>
      <c r="J19" s="12"/>
      <c r="K19" s="303" t="s">
        <v>20</v>
      </c>
      <c r="L19" s="304"/>
      <c r="M19" s="397">
        <v>12532</v>
      </c>
      <c r="N19" s="398" t="s">
        <v>78</v>
      </c>
      <c r="O19" s="304"/>
      <c r="P19" s="304"/>
      <c r="Q19" s="304"/>
      <c r="R19" s="354"/>
      <c r="S19" s="12"/>
      <c r="T19" s="12"/>
      <c r="U19" s="126" t="s">
        <v>20</v>
      </c>
      <c r="V19" s="99"/>
      <c r="W19" s="165">
        <v>12532</v>
      </c>
      <c r="X19" s="166" t="s">
        <v>78</v>
      </c>
      <c r="Y19" s="99"/>
      <c r="Z19" s="99"/>
      <c r="AA19" s="99"/>
      <c r="AB19" s="145"/>
    </row>
    <row r="20" spans="1:28" ht="7.5" customHeight="1">
      <c r="A20" s="101"/>
      <c r="B20" s="102"/>
      <c r="C20" s="105"/>
      <c r="D20" s="102"/>
      <c r="E20" s="102"/>
      <c r="F20" s="102"/>
      <c r="G20" s="102"/>
      <c r="H20" s="106"/>
      <c r="I20" s="12"/>
      <c r="J20" s="12"/>
      <c r="K20" s="28"/>
      <c r="L20" s="355"/>
      <c r="M20" s="357"/>
      <c r="N20" s="355"/>
      <c r="O20" s="355"/>
      <c r="P20" s="355"/>
      <c r="Q20" s="355"/>
      <c r="R20" s="358"/>
      <c r="S20" s="12"/>
      <c r="T20" s="12"/>
      <c r="U20" s="146"/>
      <c r="V20" s="147"/>
      <c r="W20" s="167"/>
      <c r="X20" s="147"/>
      <c r="Y20" s="147"/>
      <c r="Z20" s="147"/>
      <c r="AA20" s="147"/>
      <c r="AB20" s="148"/>
    </row>
    <row r="21" spans="1:28" ht="8.25" customHeight="1">
      <c r="A21" s="170"/>
      <c r="B21" s="171"/>
      <c r="C21" s="197"/>
      <c r="D21" s="171"/>
      <c r="E21" s="171"/>
      <c r="F21" s="171"/>
      <c r="G21" s="171"/>
      <c r="H21" s="194"/>
      <c r="I21" s="12"/>
      <c r="J21" s="12"/>
      <c r="K21" s="303"/>
      <c r="L21" s="304"/>
      <c r="M21" s="398"/>
      <c r="N21" s="304"/>
      <c r="O21" s="304"/>
      <c r="P21" s="304"/>
      <c r="Q21" s="304"/>
      <c r="R21" s="354"/>
      <c r="S21" s="12"/>
      <c r="T21" s="12"/>
      <c r="U21" s="126"/>
      <c r="V21" s="99"/>
      <c r="W21" s="166"/>
      <c r="X21" s="99"/>
      <c r="Y21" s="99"/>
      <c r="Z21" s="99"/>
      <c r="AA21" s="99"/>
      <c r="AB21" s="145"/>
    </row>
    <row r="22" spans="1:28" ht="12.75">
      <c r="A22" s="98" t="s">
        <v>22</v>
      </c>
      <c r="B22" s="99"/>
      <c r="C22" s="166" t="s">
        <v>23</v>
      </c>
      <c r="D22" s="99"/>
      <c r="E22" s="99"/>
      <c r="F22" s="99"/>
      <c r="G22" s="99"/>
      <c r="H22" s="100"/>
      <c r="I22" s="12"/>
      <c r="J22" s="12"/>
      <c r="K22" s="303" t="s">
        <v>22</v>
      </c>
      <c r="L22" s="304"/>
      <c r="M22" s="359"/>
      <c r="N22" s="399">
        <f>+N14</f>
        <v>13797.420000000002</v>
      </c>
      <c r="O22" s="398" t="s">
        <v>79</v>
      </c>
      <c r="P22" s="304"/>
      <c r="Q22" s="304"/>
      <c r="R22" s="354"/>
      <c r="S22" s="12"/>
      <c r="T22" s="12"/>
      <c r="U22" s="126" t="s">
        <v>22</v>
      </c>
      <c r="V22" s="99"/>
      <c r="W22" s="31"/>
      <c r="X22" s="168">
        <f>+X14</f>
        <v>13797.420000000002</v>
      </c>
      <c r="Y22" s="166" t="s">
        <v>79</v>
      </c>
      <c r="Z22" s="99"/>
      <c r="AA22" s="99"/>
      <c r="AB22" s="145"/>
    </row>
    <row r="23" spans="1:28" ht="12.75">
      <c r="A23" s="98"/>
      <c r="B23" s="169"/>
      <c r="C23" s="166" t="s">
        <v>77</v>
      </c>
      <c r="D23" s="99"/>
      <c r="E23" s="99"/>
      <c r="F23" s="99"/>
      <c r="G23" s="99"/>
      <c r="H23" s="100"/>
      <c r="I23" s="12"/>
      <c r="J23" s="12"/>
      <c r="K23" s="303"/>
      <c r="L23" s="400"/>
      <c r="M23" s="359"/>
      <c r="N23" s="399">
        <v>15477</v>
      </c>
      <c r="O23" s="398" t="s">
        <v>80</v>
      </c>
      <c r="P23" s="304"/>
      <c r="Q23" s="304"/>
      <c r="R23" s="354"/>
      <c r="S23" s="12"/>
      <c r="T23" s="12"/>
      <c r="U23" s="126"/>
      <c r="V23" s="169"/>
      <c r="W23" s="31"/>
      <c r="X23" s="168">
        <v>15477</v>
      </c>
      <c r="Y23" s="166" t="s">
        <v>80</v>
      </c>
      <c r="Z23" s="99"/>
      <c r="AA23" s="99"/>
      <c r="AB23" s="145"/>
    </row>
    <row r="24" spans="1:28" ht="7.5" customHeight="1">
      <c r="A24" s="101"/>
      <c r="B24" s="102"/>
      <c r="C24" s="102"/>
      <c r="D24" s="102"/>
      <c r="E24" s="102"/>
      <c r="F24" s="102"/>
      <c r="G24" s="102"/>
      <c r="H24" s="106"/>
      <c r="I24" s="12"/>
      <c r="J24" s="12"/>
      <c r="K24" s="28"/>
      <c r="L24" s="355"/>
      <c r="M24" s="355"/>
      <c r="N24" s="355"/>
      <c r="O24" s="355"/>
      <c r="P24" s="355"/>
      <c r="Q24" s="355"/>
      <c r="R24" s="358"/>
      <c r="S24" s="12"/>
      <c r="T24" s="12"/>
      <c r="U24" s="146"/>
      <c r="V24" s="147"/>
      <c r="W24" s="147"/>
      <c r="X24" s="147"/>
      <c r="Y24" s="147"/>
      <c r="Z24" s="147"/>
      <c r="AA24" s="147"/>
      <c r="AB24" s="148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S25" s="12"/>
      <c r="T25" s="12"/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K26" s="3" t="s">
        <v>109</v>
      </c>
      <c r="S26" s="12"/>
      <c r="T26" s="12"/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S27" s="12"/>
      <c r="T27" s="12"/>
      <c r="U27" s="31"/>
      <c r="V27" s="31"/>
      <c r="W27" s="31"/>
      <c r="X27" s="31"/>
      <c r="Y27" s="31"/>
      <c r="Z27" s="31"/>
      <c r="AA27" s="31"/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S28" s="12"/>
      <c r="T28" s="12"/>
      <c r="U28" s="31"/>
      <c r="V28" s="31"/>
      <c r="W28" s="31"/>
      <c r="X28" s="31"/>
      <c r="Y28" s="31"/>
      <c r="Z28" s="31"/>
      <c r="AA28" s="3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S29" s="12"/>
      <c r="T29" s="12"/>
      <c r="U29" s="31"/>
      <c r="V29" s="31"/>
      <c r="W29" s="31"/>
      <c r="X29" s="31"/>
      <c r="Y29" s="31"/>
      <c r="Z29" s="31"/>
      <c r="AA29" s="3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S30" s="12"/>
      <c r="T30" s="12"/>
      <c r="U30" s="31"/>
      <c r="V30" s="31"/>
      <c r="W30" s="31"/>
      <c r="X30" s="31"/>
      <c r="Y30" s="31"/>
      <c r="Z30" s="31"/>
      <c r="AA30" s="3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S31" s="12"/>
      <c r="T31" s="12"/>
      <c r="U31" s="31"/>
      <c r="V31" s="31"/>
      <c r="W31" s="31"/>
      <c r="X31" s="31"/>
      <c r="Y31" s="31"/>
      <c r="Z31" s="31"/>
      <c r="AA31" s="3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S32" s="12"/>
      <c r="T32" s="12"/>
      <c r="U32" s="31"/>
      <c r="V32" s="31"/>
      <c r="W32" s="31"/>
      <c r="X32" s="31"/>
      <c r="Y32" s="31"/>
      <c r="Z32" s="31"/>
      <c r="AA32" s="31"/>
      <c r="AB32" s="31"/>
    </row>
    <row r="33" spans="1:28" ht="12.75">
      <c r="A33" s="31"/>
      <c r="B33" s="31"/>
      <c r="C33" s="31"/>
      <c r="D33" s="31"/>
      <c r="E33" s="31"/>
      <c r="F33" s="31"/>
      <c r="G33" s="31"/>
      <c r="H33" s="31"/>
      <c r="I33" s="12"/>
      <c r="J33" s="12"/>
      <c r="S33" s="12"/>
      <c r="T33" s="12"/>
      <c r="U33" s="31"/>
      <c r="V33" s="31"/>
      <c r="W33" s="31"/>
      <c r="X33" s="31"/>
      <c r="Y33" s="31"/>
      <c r="Z33" s="31"/>
      <c r="AA33" s="31"/>
      <c r="AB33" s="31"/>
    </row>
    <row r="34" spans="1:28" ht="12.75">
      <c r="A34" s="31"/>
      <c r="B34" s="31"/>
      <c r="C34" s="172" t="s">
        <v>24</v>
      </c>
      <c r="D34" s="173"/>
      <c r="E34" s="173"/>
      <c r="F34" s="173"/>
      <c r="G34" s="173"/>
      <c r="H34" s="174"/>
      <c r="I34" s="12"/>
      <c r="J34" s="12"/>
      <c r="S34" s="12"/>
      <c r="T34" s="12"/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31"/>
      <c r="B35" s="31"/>
      <c r="C35" s="198" t="s">
        <v>25</v>
      </c>
      <c r="D35" s="198" t="s">
        <v>26</v>
      </c>
      <c r="E35" s="198" t="s">
        <v>27</v>
      </c>
      <c r="F35" s="198" t="s">
        <v>28</v>
      </c>
      <c r="G35" s="198" t="s">
        <v>29</v>
      </c>
      <c r="H35" s="198" t="s">
        <v>30</v>
      </c>
      <c r="I35" s="12"/>
      <c r="J35" s="12"/>
      <c r="S35" s="12"/>
      <c r="T35" s="12"/>
      <c r="U35" s="31"/>
      <c r="V35" s="31"/>
      <c r="W35" s="31"/>
      <c r="X35" s="31"/>
      <c r="Y35" s="31"/>
      <c r="Z35" s="31"/>
      <c r="AA35" s="31"/>
      <c r="AB35" s="31"/>
    </row>
    <row r="36" spans="1:28" ht="12.75">
      <c r="A36" s="31"/>
      <c r="B36" s="31"/>
      <c r="C36" s="170"/>
      <c r="D36" s="171"/>
      <c r="E36" s="171"/>
      <c r="F36" s="171"/>
      <c r="G36" s="171"/>
      <c r="H36" s="194"/>
      <c r="I36" s="12"/>
      <c r="J36" s="12"/>
      <c r="S36" s="12"/>
      <c r="T36" s="12"/>
      <c r="U36" s="31"/>
      <c r="V36" s="31"/>
      <c r="W36" s="31"/>
      <c r="X36" s="31"/>
      <c r="Y36" s="31"/>
      <c r="Z36" s="31"/>
      <c r="AA36" s="31"/>
      <c r="AB36" s="31"/>
    </row>
    <row r="37" spans="1:28" ht="12.75">
      <c r="A37" s="31"/>
      <c r="B37" s="31"/>
      <c r="C37" s="199">
        <f>(D37*C5)</f>
        <v>3.078802091710801</v>
      </c>
      <c r="D37" s="103">
        <f>(E37*D5)</f>
        <v>1.7104456065060005</v>
      </c>
      <c r="E37" s="103">
        <f>(F37*E5)</f>
        <v>1.3849761996000003</v>
      </c>
      <c r="F37" s="103">
        <f>(G37*F5)</f>
        <v>1.2213194000000003</v>
      </c>
      <c r="G37" s="103">
        <f>(H37*G5)</f>
        <v>1.1256400000000002</v>
      </c>
      <c r="H37" s="144">
        <f>H5</f>
        <v>1.07</v>
      </c>
      <c r="I37" s="12"/>
      <c r="J37" s="12"/>
      <c r="S37" s="12"/>
      <c r="T37" s="12"/>
      <c r="U37" s="31"/>
      <c r="V37" s="31"/>
      <c r="W37" s="31"/>
      <c r="X37" s="31"/>
      <c r="Y37" s="31"/>
      <c r="Z37" s="31"/>
      <c r="AA37" s="31"/>
      <c r="AB37" s="3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Cecily Marx</cp:lastModifiedBy>
  <cp:lastPrinted>2006-05-01T14:26:35Z</cp:lastPrinted>
  <dcterms:created xsi:type="dcterms:W3CDTF">1998-08-02T21:18:35Z</dcterms:created>
  <dcterms:modified xsi:type="dcterms:W3CDTF">2007-09-21T12:59:27Z</dcterms:modified>
  <cp:category/>
  <cp:version/>
  <cp:contentType/>
  <cp:contentStatus/>
</cp:coreProperties>
</file>