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80" windowWidth="12120" windowHeight="8430" firstSheet="19" activeTab="24"/>
  </bookViews>
  <sheets>
    <sheet name="Input" sheetId="1" r:id="rId1"/>
    <sheet name="Paid Data" sheetId="2" r:id="rId2"/>
    <sheet name="Paid Fit" sheetId="3" r:id="rId3"/>
    <sheet name="Incd Data" sheetId="4" r:id="rId4"/>
    <sheet name="Incd Fit" sheetId="5" r:id="rId5"/>
    <sheet name="Ultimate" sheetId="6" r:id="rId6"/>
    <sheet name="BornFerg" sheetId="7" r:id="rId7"/>
    <sheet name="Ultimate Revised" sheetId="8" r:id="rId8"/>
    <sheet name="Summary of Position" sheetId="9" r:id="rId9"/>
    <sheet name="Dist of EP" sheetId="10" r:id="rId10"/>
    <sheet name="L Paid Data" sheetId="11" r:id="rId11"/>
    <sheet name="L Paid Fit" sheetId="12" r:id="rId12"/>
    <sheet name="L Incd Data" sheetId="13" r:id="rId13"/>
    <sheet name="L Incd Fit" sheetId="14" r:id="rId14"/>
    <sheet name="L Ultimate" sheetId="15" r:id="rId15"/>
    <sheet name="L BornFerg" sheetId="16" r:id="rId16"/>
    <sheet name="L Ultimate Revised" sheetId="17" r:id="rId17"/>
    <sheet name="H Paid Data" sheetId="18" r:id="rId18"/>
    <sheet name="H Paid Fit" sheetId="19" r:id="rId19"/>
    <sheet name="H Incd Data" sheetId="20" r:id="rId20"/>
    <sheet name="H Incd Fit" sheetId="21" r:id="rId21"/>
    <sheet name="H Ultimate" sheetId="22" r:id="rId22"/>
    <sheet name="H BornFerg" sheetId="23" r:id="rId23"/>
    <sheet name="H Ultimate Revised" sheetId="24" r:id="rId24"/>
    <sheet name="Summary of Position Revised" sheetId="25" r:id="rId25"/>
  </sheets>
  <definedNames>
    <definedName name="curreval">'Input'!$B$3</definedName>
    <definedName name="curryear">'Input'!$B$4</definedName>
  </definedNames>
  <calcPr calcMode="manual" fullCalcOnLoad="1"/>
</workbook>
</file>

<file path=xl/sharedStrings.xml><?xml version="1.0" encoding="utf-8"?>
<sst xmlns="http://schemas.openxmlformats.org/spreadsheetml/2006/main" count="665" uniqueCount="178">
  <si>
    <t>Accident</t>
  </si>
  <si>
    <t>Year</t>
  </si>
  <si>
    <t>Evaluation Age in Months</t>
  </si>
  <si>
    <t>12-24</t>
  </si>
  <si>
    <t>24-36</t>
  </si>
  <si>
    <t>36-48</t>
  </si>
  <si>
    <t>48-60</t>
  </si>
  <si>
    <t>60-72</t>
  </si>
  <si>
    <t>72-84</t>
  </si>
  <si>
    <t>84-96</t>
  </si>
  <si>
    <t>96-108</t>
  </si>
  <si>
    <t>108-120</t>
  </si>
  <si>
    <t>120-132</t>
  </si>
  <si>
    <t>132+</t>
  </si>
  <si>
    <t>3 Yr Avg</t>
  </si>
  <si>
    <t>3 Yr Wtd</t>
  </si>
  <si>
    <t>5 Yr Avg</t>
  </si>
  <si>
    <t>Mid 3 of 5</t>
  </si>
  <si>
    <t>Wtd Avg</t>
  </si>
  <si>
    <t>Selected</t>
  </si>
  <si>
    <t>Total General Liability</t>
  </si>
  <si>
    <t>X Var.</t>
  </si>
  <si>
    <t>Age</t>
  </si>
  <si>
    <t>Y Variable</t>
  </si>
  <si>
    <t>Analysis of Development Patterns - Paid</t>
  </si>
  <si>
    <t>Power Model</t>
  </si>
  <si>
    <t>Transformed Values</t>
  </si>
  <si>
    <t>X'</t>
  </si>
  <si>
    <t>X</t>
  </si>
  <si>
    <t>Y'</t>
  </si>
  <si>
    <t>ln[ln(Y)]</t>
  </si>
  <si>
    <t>Parameter Estimates</t>
  </si>
  <si>
    <t>B =</t>
  </si>
  <si>
    <t>A =</t>
  </si>
  <si>
    <t>Y</t>
  </si>
  <si>
    <t>Fitted Values</t>
  </si>
  <si>
    <t>Broader Data Source</t>
  </si>
  <si>
    <t>Selected Tail Factor</t>
  </si>
  <si>
    <t>Tail Factor from 132-Ultimate</t>
  </si>
  <si>
    <t>Fitted Data</t>
  </si>
  <si>
    <t xml:space="preserve"> </t>
  </si>
  <si>
    <t>LDF's</t>
  </si>
  <si>
    <t>Curve:  Y = A ^ (B ^ X)</t>
  </si>
  <si>
    <t>Cumulative Factors</t>
  </si>
  <si>
    <t>CDF's</t>
  </si>
  <si>
    <t>Tail Factor x Actual LDF's</t>
  </si>
  <si>
    <t>(cumulative)</t>
  </si>
  <si>
    <t>Analysis of Development Patterns - Incurred</t>
  </si>
  <si>
    <t>Summary of Loss Development Projections</t>
  </si>
  <si>
    <t>Earned</t>
  </si>
  <si>
    <t>Premium</t>
  </si>
  <si>
    <t>Actual Losses</t>
  </si>
  <si>
    <t>Paid</t>
  </si>
  <si>
    <t>Incurred</t>
  </si>
  <si>
    <t>Cumulative</t>
  </si>
  <si>
    <t>LDF</t>
  </si>
  <si>
    <t>Estimated</t>
  </si>
  <si>
    <t>Ultimate Losses</t>
  </si>
  <si>
    <t>Estimate Ultimate</t>
  </si>
  <si>
    <t>Loss Ratio</t>
  </si>
  <si>
    <t>(1)</t>
  </si>
  <si>
    <t>Total</t>
  </si>
  <si>
    <t>(2)</t>
  </si>
  <si>
    <t>(7)=(3)x(5)</t>
  </si>
  <si>
    <t>(8)=(4)x(6)</t>
  </si>
  <si>
    <t>(9)=(7)/(2)</t>
  </si>
  <si>
    <t>(10)=(8)/(2)</t>
  </si>
  <si>
    <t>Revised Ultimate Losses</t>
  </si>
  <si>
    <t>Estimate</t>
  </si>
  <si>
    <t>(2) Expected Loss Ratio</t>
  </si>
  <si>
    <t>(3) Expected Losses [ (1) x (2) ]</t>
  </si>
  <si>
    <t>(5) % of Losses Unpaid/Unreported [ 1 - 1 / (4) ]</t>
  </si>
  <si>
    <t>(6) $ of Losses Unpaid/Unreported [ (3) x (5) ]</t>
  </si>
  <si>
    <t>(8) Revised Ultimate Losses [ (6) + (7) ]</t>
  </si>
  <si>
    <t>Required IBNR</t>
  </si>
  <si>
    <t>(7)=(5)-(4)</t>
  </si>
  <si>
    <t>(8)=(6)-(4)</t>
  </si>
  <si>
    <t>Bornhuetter-Ferguson Method</t>
  </si>
  <si>
    <t>(3)</t>
  </si>
  <si>
    <t>(4)</t>
  </si>
  <si>
    <t>(5)</t>
  </si>
  <si>
    <t>Heavy</t>
  </si>
  <si>
    <t>Light</t>
  </si>
  <si>
    <t>% Heavy</t>
  </si>
  <si>
    <t>Earned Premium ($000)</t>
  </si>
  <si>
    <t>Light General Liability</t>
  </si>
  <si>
    <t>Paid Losses ($000)</t>
  </si>
  <si>
    <t>Incurred Losses ($000)</t>
  </si>
  <si>
    <t>LIGHT General Liability</t>
  </si>
  <si>
    <t>Incurred Loss Development Age-to-Age Factors</t>
  </si>
  <si>
    <t>Paid Loss Development Age-to-Age Factors</t>
  </si>
  <si>
    <t>Heavy General Liability</t>
  </si>
  <si>
    <t>Summary of IBNR Estimates</t>
  </si>
  <si>
    <t>Estimates</t>
  </si>
  <si>
    <t>GLIC Carried IBNR Reserves</t>
  </si>
  <si>
    <t>Indicated Redundancy/(Deficiency)</t>
  </si>
  <si>
    <t>Sum of Components</t>
  </si>
  <si>
    <t>Total GL</t>
  </si>
  <si>
    <t>GLIC Actuary Selection (average)</t>
  </si>
  <si>
    <t>Selected by Consulting Actuary (average)</t>
  </si>
  <si>
    <t>Actual Values (slide 6)</t>
  </si>
  <si>
    <t>Actual Values (slide 9)</t>
  </si>
  <si>
    <t>(3) slide 5</t>
  </si>
  <si>
    <t>(4) slide 8</t>
  </si>
  <si>
    <t>(5) slide 7</t>
  </si>
  <si>
    <t>(6) slide 10</t>
  </si>
  <si>
    <t>(4) Cumulative Loss Development Factor (slide 11)</t>
  </si>
  <si>
    <t>(5) slide 11</t>
  </si>
  <si>
    <t>(6) slide 11</t>
  </si>
  <si>
    <t>Total General Liability Paid Estimate (slide 13)</t>
  </si>
  <si>
    <t>Total General Liability Incurred Estimate (slide 13)</t>
  </si>
  <si>
    <t>Actual Values (slide 23)</t>
  </si>
  <si>
    <t>Actual Values (slide 26)</t>
  </si>
  <si>
    <t>(3) slide 22</t>
  </si>
  <si>
    <t>(4) slide 25</t>
  </si>
  <si>
    <t>(5) slide 24</t>
  </si>
  <si>
    <t>(6) slide 27</t>
  </si>
  <si>
    <t>(1) Earned Premium (slide 28)</t>
  </si>
  <si>
    <t>(4) Cumulative Loss Development Factor (slide 28)</t>
  </si>
  <si>
    <t>(5) slide 28</t>
  </si>
  <si>
    <t>(6) slide 28</t>
  </si>
  <si>
    <t>Actual Values (slide 33)</t>
  </si>
  <si>
    <t>Actual Values (slide 36)</t>
  </si>
  <si>
    <t>(3) slide 32</t>
  </si>
  <si>
    <t>(4) slide 35</t>
  </si>
  <si>
    <t>(5) slide 34</t>
  </si>
  <si>
    <t>(6) slide 37</t>
  </si>
  <si>
    <t>(1) Earned Premium (slide 38)</t>
  </si>
  <si>
    <t>(4) Cumulative Loss Development Factor (slide 38)</t>
  </si>
  <si>
    <t>(5) slide 38</t>
  </si>
  <si>
    <t>(6) slide 38</t>
  </si>
  <si>
    <t>Total General Liability (slide 14)</t>
  </si>
  <si>
    <t>Light GL (slide 30)</t>
  </si>
  <si>
    <t>Heavy GL (slide 40)</t>
  </si>
  <si>
    <t>Evaluation date</t>
  </si>
  <si>
    <t>Latest year to be shown in triangles</t>
  </si>
  <si>
    <t>View / Master / Slide Master</t>
  </si>
  <si>
    <t xml:space="preserve">current year   </t>
  </si>
  <si>
    <t>View / Master / Handouts Master</t>
  </si>
  <si>
    <t>Current year and location</t>
  </si>
  <si>
    <t>range name</t>
  </si>
  <si>
    <t>value</t>
  </si>
  <si>
    <t>description</t>
  </si>
  <si>
    <t>curryear</t>
  </si>
  <si>
    <t>curreval</t>
  </si>
  <si>
    <t>Slides 5 &amp; 6</t>
  </si>
  <si>
    <t>Slide 7</t>
  </si>
  <si>
    <t>Slides 8 &amp; 9</t>
  </si>
  <si>
    <t>Slide 10</t>
  </si>
  <si>
    <t>Slide 11</t>
  </si>
  <si>
    <t>Slide 12</t>
  </si>
  <si>
    <t>Slide 13</t>
  </si>
  <si>
    <t>(latest 2 AY from slide 12)</t>
  </si>
  <si>
    <t>Slide 14</t>
  </si>
  <si>
    <t>Slide 19</t>
  </si>
  <si>
    <t>Slides 22 &amp; 23</t>
  </si>
  <si>
    <t>Slide 24</t>
  </si>
  <si>
    <t>Slides 25 &amp; 26</t>
  </si>
  <si>
    <t>Slide 27</t>
  </si>
  <si>
    <t>Slide 28</t>
  </si>
  <si>
    <t>Slide 29</t>
  </si>
  <si>
    <t>(latest AY from slide 29)</t>
  </si>
  <si>
    <t>Slide 30</t>
  </si>
  <si>
    <t>Slides 32 &amp; 33</t>
  </si>
  <si>
    <t>Slide 34</t>
  </si>
  <si>
    <t>Slides 35 &amp; 36</t>
  </si>
  <si>
    <t>Slide 37</t>
  </si>
  <si>
    <t>Slide 38</t>
  </si>
  <si>
    <t>Slide 39</t>
  </si>
  <si>
    <t>Slide 40</t>
  </si>
  <si>
    <t>(latest AY from slide 39)</t>
  </si>
  <si>
    <t>Slide 42</t>
  </si>
  <si>
    <t>Heavy GL</t>
  </si>
  <si>
    <t>Light GL</t>
  </si>
  <si>
    <t>Growth over prior year</t>
  </si>
  <si>
    <t>Automatic edits to this tab will flow through to other tabs and links to "Inter_3 GL case.ppt"</t>
  </si>
  <si>
    <t>Manual Edits required in PP presentation "Inter_3 GL case.ppt"</t>
  </si>
  <si>
    <t>(1) Earned Premium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</si>
</sst>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  <numFmt numFmtId="167" formatCode="0.000"/>
    <numFmt numFmtId="168" formatCode="0.0%"/>
    <numFmt numFmtId="169" formatCode="0.000%"/>
    <numFmt numFmtId="170" formatCode="&quot;$&quot;#,##0.0"/>
    <numFmt numFmtId="171" formatCode="0.0"/>
    <numFmt numFmtId="172" formatCode="&quot;$&quot;#,##0"/>
    <numFmt numFmtId="173" formatCode="&quot;$&quot;#,##0.00"/>
    <numFmt numFmtId="174" formatCode="mm\-yy"/>
    <numFmt numFmtId="175" formatCode="0_);\(0\)"/>
    <numFmt numFmtId="176" formatCode="_(&quot;$&quot;* #,##0_);_(&quot;$&quot;* \(#,##0\);_(&quot;$&quot;* &quot;-&quot;??_);_(@_)"/>
    <numFmt numFmtId="177" formatCode="0.00_);[Red]\(0.00\)"/>
    <numFmt numFmtId="178" formatCode="0.0000"/>
    <numFmt numFmtId="179" formatCode="#,##0.000_);[Red]\(#,##0.000\)"/>
    <numFmt numFmtId="180" formatCode="0.0000000000000"/>
    <numFmt numFmtId="181" formatCode="0.000000000"/>
    <numFmt numFmtId="182" formatCode="0.00000000"/>
    <numFmt numFmtId="183" formatCode="0.0000000"/>
    <numFmt numFmtId="184" formatCode="0.000000"/>
    <numFmt numFmtId="185" formatCode="0.00000"/>
  </numFmts>
  <fonts count="17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4"/>
      <color indexed="13"/>
      <name val="Arial"/>
      <family val="2"/>
    </font>
    <font>
      <sz val="10"/>
      <color indexed="13"/>
      <name val="Arial"/>
      <family val="2"/>
    </font>
    <font>
      <u val="single"/>
      <sz val="10"/>
      <color indexed="13"/>
      <name val="Arial"/>
      <family val="2"/>
    </font>
    <font>
      <sz val="12"/>
      <color indexed="13"/>
      <name val="Arial"/>
      <family val="2"/>
    </font>
    <font>
      <sz val="9"/>
      <color indexed="13"/>
      <name val="Arial"/>
      <family val="2"/>
    </font>
    <font>
      <sz val="8"/>
      <color indexed="13"/>
      <name val="Arial"/>
      <family val="2"/>
    </font>
    <font>
      <b/>
      <sz val="10"/>
      <color indexed="13"/>
      <name val="Arial"/>
      <family val="2"/>
    </font>
    <font>
      <sz val="10"/>
      <color indexed="53"/>
      <name val="Arial"/>
      <family val="2"/>
    </font>
    <font>
      <sz val="10"/>
      <color indexed="5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9" fontId="0" fillId="2" borderId="0" xfId="19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8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7" fontId="6" fillId="3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0" fontId="6" fillId="3" borderId="0" xfId="0" applyFont="1" applyFill="1" applyBorder="1" applyAlignment="1">
      <alignment horizontal="centerContinuous"/>
    </xf>
    <xf numFmtId="0" fontId="7" fillId="3" borderId="0" xfId="0" applyFont="1" applyFill="1" applyBorder="1" applyAlignment="1">
      <alignment horizontal="center"/>
    </xf>
    <xf numFmtId="177" fontId="6" fillId="3" borderId="0" xfId="0" applyNumberFormat="1" applyFont="1" applyFill="1" applyBorder="1" applyAlignment="1">
      <alignment horizontal="center"/>
    </xf>
    <xf numFmtId="167" fontId="6" fillId="3" borderId="0" xfId="0" applyNumberFormat="1" applyFont="1" applyFill="1" applyBorder="1" applyAlignment="1">
      <alignment horizontal="center"/>
    </xf>
    <xf numFmtId="167" fontId="6" fillId="3" borderId="0" xfId="0" applyNumberFormat="1" applyFont="1" applyFill="1" applyBorder="1" applyAlignment="1">
      <alignment horizontal="centerContinuous"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2" fontId="5" fillId="3" borderId="0" xfId="0" applyNumberFormat="1" applyFont="1" applyFill="1" applyAlignment="1">
      <alignment horizontal="centerContinuous"/>
    </xf>
    <xf numFmtId="2" fontId="6" fillId="3" borderId="0" xfId="0" applyNumberFormat="1" applyFont="1" applyFill="1" applyAlignment="1">
      <alignment horizontal="centerContinuous"/>
    </xf>
    <xf numFmtId="0" fontId="6" fillId="3" borderId="0" xfId="0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/>
    </xf>
    <xf numFmtId="0" fontId="9" fillId="3" borderId="0" xfId="0" applyFont="1" applyFill="1" applyBorder="1" applyAlignment="1" quotePrefix="1">
      <alignment horizontal="center"/>
    </xf>
    <xf numFmtId="0" fontId="7" fillId="3" borderId="0" xfId="0" applyFont="1" applyFill="1" applyAlignment="1">
      <alignment horizontal="right"/>
    </xf>
    <xf numFmtId="3" fontId="6" fillId="3" borderId="0" xfId="0" applyNumberFormat="1" applyFont="1" applyFill="1" applyAlignment="1">
      <alignment horizontal="centerContinuous"/>
    </xf>
    <xf numFmtId="0" fontId="7" fillId="3" borderId="0" xfId="0" applyFont="1" applyFill="1" applyAlignment="1">
      <alignment/>
    </xf>
    <xf numFmtId="3" fontId="7" fillId="3" borderId="0" xfId="0" applyNumberFormat="1" applyFont="1" applyFill="1" applyAlignment="1">
      <alignment/>
    </xf>
    <xf numFmtId="0" fontId="6" fillId="3" borderId="1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Continuous"/>
    </xf>
    <xf numFmtId="3" fontId="6" fillId="3" borderId="4" xfId="0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Continuous"/>
    </xf>
    <xf numFmtId="0" fontId="6" fillId="3" borderId="6" xfId="0" applyFont="1" applyFill="1" applyBorder="1" applyAlignment="1">
      <alignment horizontal="centerContinuous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Continuous"/>
    </xf>
    <xf numFmtId="16" fontId="6" fillId="3" borderId="9" xfId="0" applyNumberFormat="1" applyFont="1" applyFill="1" applyBorder="1" applyAlignment="1" quotePrefix="1">
      <alignment horizontal="center"/>
    </xf>
    <xf numFmtId="0" fontId="6" fillId="3" borderId="10" xfId="0" applyFont="1" applyFill="1" applyBorder="1" applyAlignment="1" quotePrefix="1">
      <alignment horizontal="center"/>
    </xf>
    <xf numFmtId="0" fontId="6" fillId="3" borderId="11" xfId="0" applyFont="1" applyFill="1" applyBorder="1" applyAlignment="1" quotePrefix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67" fontId="6" fillId="3" borderId="8" xfId="0" applyNumberFormat="1" applyFont="1" applyFill="1" applyBorder="1" applyAlignment="1">
      <alignment horizontal="center"/>
    </xf>
    <xf numFmtId="167" fontId="6" fillId="3" borderId="11" xfId="0" applyNumberFormat="1" applyFont="1" applyFill="1" applyBorder="1" applyAlignment="1">
      <alignment horizontal="center"/>
    </xf>
    <xf numFmtId="177" fontId="6" fillId="3" borderId="8" xfId="0" applyNumberFormat="1" applyFont="1" applyFill="1" applyBorder="1" applyAlignment="1">
      <alignment horizontal="center"/>
    </xf>
    <xf numFmtId="177" fontId="6" fillId="3" borderId="11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1" fillId="3" borderId="5" xfId="0" applyFont="1" applyFill="1" applyBorder="1" applyAlignment="1">
      <alignment horizontal="right"/>
    </xf>
    <xf numFmtId="167" fontId="11" fillId="3" borderId="6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11" fillId="3" borderId="10" xfId="0" applyFont="1" applyFill="1" applyBorder="1" applyAlignment="1">
      <alignment horizontal="right"/>
    </xf>
    <xf numFmtId="167" fontId="11" fillId="3" borderId="11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167" fontId="11" fillId="3" borderId="8" xfId="0" applyNumberFormat="1" applyFont="1" applyFill="1" applyBorder="1" applyAlignment="1">
      <alignment/>
    </xf>
    <xf numFmtId="167" fontId="11" fillId="3" borderId="11" xfId="0" applyNumberFormat="1" applyFont="1" applyFill="1" applyBorder="1" applyAlignment="1">
      <alignment/>
    </xf>
    <xf numFmtId="0" fontId="6" fillId="3" borderId="0" xfId="0" applyFont="1" applyFill="1" applyBorder="1" applyAlignment="1" quotePrefix="1">
      <alignment horizontal="center"/>
    </xf>
    <xf numFmtId="0" fontId="6" fillId="3" borderId="5" xfId="0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/>
    </xf>
    <xf numFmtId="0" fontId="6" fillId="3" borderId="12" xfId="0" applyFont="1" applyFill="1" applyBorder="1" applyAlignment="1" quotePrefix="1">
      <alignment horizontal="center"/>
    </xf>
    <xf numFmtId="0" fontId="6" fillId="3" borderId="15" xfId="0" applyFont="1" applyFill="1" applyBorder="1" applyAlignment="1">
      <alignment horizontal="center"/>
    </xf>
    <xf numFmtId="3" fontId="6" fillId="3" borderId="15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/>
    </xf>
    <xf numFmtId="3" fontId="6" fillId="3" borderId="3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168" fontId="6" fillId="3" borderId="1" xfId="0" applyNumberFormat="1" applyFont="1" applyFill="1" applyBorder="1" applyAlignment="1">
      <alignment horizontal="center"/>
    </xf>
    <xf numFmtId="168" fontId="6" fillId="3" borderId="3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/>
    </xf>
    <xf numFmtId="168" fontId="6" fillId="3" borderId="7" xfId="0" applyNumberFormat="1" applyFont="1" applyFill="1" applyBorder="1" applyAlignment="1">
      <alignment horizontal="center"/>
    </xf>
    <xf numFmtId="168" fontId="6" fillId="3" borderId="8" xfId="0" applyNumberFormat="1" applyFont="1" applyFill="1" applyBorder="1" applyAlignment="1">
      <alignment horizontal="center"/>
    </xf>
    <xf numFmtId="168" fontId="6" fillId="3" borderId="9" xfId="0" applyNumberFormat="1" applyFont="1" applyFill="1" applyBorder="1" applyAlignment="1">
      <alignment horizontal="center"/>
    </xf>
    <xf numFmtId="168" fontId="6" fillId="3" borderId="11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Continuous"/>
    </xf>
    <xf numFmtId="0" fontId="6" fillId="3" borderId="11" xfId="0" applyFont="1" applyFill="1" applyBorder="1" applyAlignment="1">
      <alignment horizontal="centerContinuous"/>
    </xf>
    <xf numFmtId="0" fontId="6" fillId="3" borderId="9" xfId="0" applyFont="1" applyFill="1" applyBorder="1" applyAlignment="1" quotePrefix="1">
      <alignment horizontal="centerContinuous"/>
    </xf>
    <xf numFmtId="0" fontId="6" fillId="3" borderId="14" xfId="0" applyFont="1" applyFill="1" applyBorder="1" applyAlignment="1">
      <alignment horizontal="right"/>
    </xf>
    <xf numFmtId="3" fontId="6" fillId="3" borderId="14" xfId="0" applyNumberFormat="1" applyFont="1" applyFill="1" applyBorder="1" applyAlignment="1">
      <alignment horizontal="right"/>
    </xf>
    <xf numFmtId="3" fontId="6" fillId="3" borderId="13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167" fontId="6" fillId="3" borderId="7" xfId="0" applyNumberFormat="1" applyFont="1" applyFill="1" applyBorder="1" applyAlignment="1">
      <alignment horizontal="center"/>
    </xf>
    <xf numFmtId="167" fontId="6" fillId="3" borderId="9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Continuous"/>
    </xf>
    <xf numFmtId="0" fontId="6" fillId="3" borderId="17" xfId="0" applyFont="1" applyFill="1" applyBorder="1" applyAlignment="1">
      <alignment horizontal="centerContinuous"/>
    </xf>
    <xf numFmtId="0" fontId="6" fillId="3" borderId="18" xfId="0" applyFont="1" applyFill="1" applyBorder="1" applyAlignment="1">
      <alignment horizontal="right"/>
    </xf>
    <xf numFmtId="0" fontId="6" fillId="3" borderId="19" xfId="0" applyFont="1" applyFill="1" applyBorder="1" applyAlignment="1">
      <alignment horizontal="right"/>
    </xf>
    <xf numFmtId="0" fontId="6" fillId="3" borderId="20" xfId="0" applyFont="1" applyFill="1" applyBorder="1" applyAlignment="1">
      <alignment horizontal="right"/>
    </xf>
    <xf numFmtId="0" fontId="6" fillId="3" borderId="21" xfId="0" applyFont="1" applyFill="1" applyBorder="1" applyAlignment="1">
      <alignment horizontal="right"/>
    </xf>
    <xf numFmtId="3" fontId="6" fillId="3" borderId="18" xfId="0" applyNumberFormat="1" applyFont="1" applyFill="1" applyBorder="1" applyAlignment="1">
      <alignment/>
    </xf>
    <xf numFmtId="3" fontId="6" fillId="3" borderId="19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/>
    </xf>
    <xf numFmtId="0" fontId="6" fillId="3" borderId="23" xfId="0" applyFont="1" applyFill="1" applyBorder="1" applyAlignment="1">
      <alignment horizontal="center"/>
    </xf>
    <xf numFmtId="168" fontId="6" fillId="3" borderId="22" xfId="0" applyNumberFormat="1" applyFont="1" applyFill="1" applyBorder="1" applyAlignment="1">
      <alignment/>
    </xf>
    <xf numFmtId="168" fontId="6" fillId="3" borderId="23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/>
    </xf>
    <xf numFmtId="3" fontId="6" fillId="3" borderId="23" xfId="0" applyNumberFormat="1" applyFont="1" applyFill="1" applyBorder="1" applyAlignment="1">
      <alignment/>
    </xf>
    <xf numFmtId="167" fontId="6" fillId="3" borderId="22" xfId="0" applyNumberFormat="1" applyFont="1" applyFill="1" applyBorder="1" applyAlignment="1">
      <alignment/>
    </xf>
    <xf numFmtId="167" fontId="6" fillId="3" borderId="23" xfId="0" applyNumberFormat="1" applyFont="1" applyFill="1" applyBorder="1" applyAlignment="1">
      <alignment horizontal="center"/>
    </xf>
    <xf numFmtId="168" fontId="6" fillId="3" borderId="23" xfId="0" applyNumberFormat="1" applyFont="1" applyFill="1" applyBorder="1" applyAlignment="1">
      <alignment/>
    </xf>
    <xf numFmtId="3" fontId="6" fillId="3" borderId="20" xfId="0" applyNumberFormat="1" applyFont="1" applyFill="1" applyBorder="1" applyAlignment="1">
      <alignment/>
    </xf>
    <xf numFmtId="3" fontId="6" fillId="3" borderId="21" xfId="0" applyNumberFormat="1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6" fillId="3" borderId="25" xfId="0" applyFont="1" applyFill="1" applyBorder="1" applyAlignment="1">
      <alignment/>
    </xf>
    <xf numFmtId="0" fontId="6" fillId="3" borderId="26" xfId="0" applyFont="1" applyFill="1" applyBorder="1" applyAlignment="1">
      <alignment/>
    </xf>
    <xf numFmtId="0" fontId="6" fillId="3" borderId="24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Continuous"/>
    </xf>
    <xf numFmtId="0" fontId="6" fillId="3" borderId="19" xfId="0" applyFont="1" applyFill="1" applyBorder="1" applyAlignment="1">
      <alignment horizontal="centerContinuous"/>
    </xf>
    <xf numFmtId="0" fontId="6" fillId="3" borderId="20" xfId="0" applyFont="1" applyFill="1" applyBorder="1" applyAlignment="1" quotePrefix="1">
      <alignment horizontal="centerContinuous"/>
    </xf>
    <xf numFmtId="0" fontId="6" fillId="3" borderId="21" xfId="0" applyFont="1" applyFill="1" applyBorder="1" applyAlignment="1">
      <alignment horizontal="centerContinuous"/>
    </xf>
    <xf numFmtId="0" fontId="6" fillId="3" borderId="2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Continuous"/>
    </xf>
    <xf numFmtId="3" fontId="6" fillId="3" borderId="27" xfId="0" applyNumberFormat="1" applyFont="1" applyFill="1" applyBorder="1" applyAlignment="1">
      <alignment horizontal="right"/>
    </xf>
    <xf numFmtId="3" fontId="6" fillId="3" borderId="16" xfId="0" applyNumberFormat="1" applyFont="1" applyFill="1" applyBorder="1" applyAlignment="1">
      <alignment/>
    </xf>
    <xf numFmtId="3" fontId="6" fillId="3" borderId="17" xfId="0" applyNumberFormat="1" applyFont="1" applyFill="1" applyBorder="1" applyAlignment="1">
      <alignment/>
    </xf>
    <xf numFmtId="168" fontId="6" fillId="3" borderId="16" xfId="0" applyNumberFormat="1" applyFont="1" applyFill="1" applyBorder="1" applyAlignment="1">
      <alignment horizontal="center"/>
    </xf>
    <xf numFmtId="168" fontId="6" fillId="3" borderId="17" xfId="0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/>
    </xf>
    <xf numFmtId="168" fontId="6" fillId="3" borderId="22" xfId="0" applyNumberFormat="1" applyFont="1" applyFill="1" applyBorder="1" applyAlignment="1">
      <alignment horizontal="center"/>
    </xf>
    <xf numFmtId="168" fontId="6" fillId="3" borderId="20" xfId="0" applyNumberFormat="1" applyFont="1" applyFill="1" applyBorder="1" applyAlignment="1">
      <alignment horizontal="center"/>
    </xf>
    <xf numFmtId="168" fontId="6" fillId="3" borderId="21" xfId="0" applyNumberFormat="1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Continuous"/>
    </xf>
    <xf numFmtId="0" fontId="10" fillId="3" borderId="23" xfId="0" applyFont="1" applyFill="1" applyBorder="1" applyAlignment="1">
      <alignment horizontal="centerContinuous"/>
    </xf>
    <xf numFmtId="0" fontId="9" fillId="3" borderId="24" xfId="0" applyFont="1" applyFill="1" applyBorder="1" applyAlignment="1" quotePrefix="1">
      <alignment horizontal="center"/>
    </xf>
    <xf numFmtId="0" fontId="6" fillId="3" borderId="25" xfId="0" applyFont="1" applyFill="1" applyBorder="1" applyAlignment="1">
      <alignment horizontal="right"/>
    </xf>
    <xf numFmtId="3" fontId="6" fillId="3" borderId="25" xfId="0" applyNumberFormat="1" applyFont="1" applyFill="1" applyBorder="1" applyAlignment="1">
      <alignment horizontal="right"/>
    </xf>
    <xf numFmtId="3" fontId="6" fillId="3" borderId="26" xfId="0" applyNumberFormat="1" applyFont="1" applyFill="1" applyBorder="1" applyAlignment="1">
      <alignment horizontal="right"/>
    </xf>
    <xf numFmtId="0" fontId="6" fillId="3" borderId="25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Continuous"/>
    </xf>
    <xf numFmtId="0" fontId="6" fillId="3" borderId="29" xfId="0" applyFont="1" applyFill="1" applyBorder="1" applyAlignment="1">
      <alignment horizontal="centerContinuous"/>
    </xf>
    <xf numFmtId="0" fontId="6" fillId="3" borderId="20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3" fontId="6" fillId="3" borderId="18" xfId="0" applyNumberFormat="1" applyFont="1" applyFill="1" applyBorder="1" applyAlignment="1">
      <alignment horizontal="center"/>
    </xf>
    <xf numFmtId="3" fontId="6" fillId="3" borderId="29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center"/>
    </xf>
    <xf numFmtId="3" fontId="6" fillId="3" borderId="20" xfId="0" applyNumberFormat="1" applyFont="1" applyFill="1" applyBorder="1" applyAlignment="1">
      <alignment horizontal="center"/>
    </xf>
    <xf numFmtId="3" fontId="6" fillId="3" borderId="30" xfId="0" applyNumberFormat="1" applyFont="1" applyFill="1" applyBorder="1" applyAlignment="1">
      <alignment horizontal="center"/>
    </xf>
    <xf numFmtId="3" fontId="6" fillId="3" borderId="21" xfId="0" applyNumberFormat="1" applyFont="1" applyFill="1" applyBorder="1" applyAlignment="1">
      <alignment horizontal="center"/>
    </xf>
    <xf numFmtId="16" fontId="6" fillId="3" borderId="20" xfId="0" applyNumberFormat="1" applyFont="1" applyFill="1" applyBorder="1" applyAlignment="1" quotePrefix="1">
      <alignment horizontal="center"/>
    </xf>
    <xf numFmtId="0" fontId="6" fillId="3" borderId="30" xfId="0" applyFont="1" applyFill="1" applyBorder="1" applyAlignment="1" quotePrefix="1">
      <alignment horizontal="center"/>
    </xf>
    <xf numFmtId="0" fontId="6" fillId="3" borderId="21" xfId="0" applyFont="1" applyFill="1" applyBorder="1" applyAlignment="1" quotePrefix="1">
      <alignment horizontal="center"/>
    </xf>
    <xf numFmtId="164" fontId="6" fillId="3" borderId="18" xfId="0" applyNumberFormat="1" applyFont="1" applyFill="1" applyBorder="1" applyAlignment="1">
      <alignment horizontal="center"/>
    </xf>
    <xf numFmtId="164" fontId="6" fillId="3" borderId="29" xfId="0" applyNumberFormat="1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167" fontId="6" fillId="3" borderId="21" xfId="0" applyNumberFormat="1" applyFont="1" applyFill="1" applyBorder="1" applyAlignment="1">
      <alignment horizontal="center"/>
    </xf>
    <xf numFmtId="177" fontId="6" fillId="3" borderId="23" xfId="0" applyNumberFormat="1" applyFont="1" applyFill="1" applyBorder="1" applyAlignment="1">
      <alignment horizontal="center"/>
    </xf>
    <xf numFmtId="177" fontId="6" fillId="3" borderId="21" xfId="0" applyNumberFormat="1" applyFont="1" applyFill="1" applyBorder="1" applyAlignment="1">
      <alignment horizontal="center"/>
    </xf>
    <xf numFmtId="0" fontId="11" fillId="3" borderId="18" xfId="0" applyFont="1" applyFill="1" applyBorder="1" applyAlignment="1">
      <alignment/>
    </xf>
    <xf numFmtId="0" fontId="11" fillId="3" borderId="29" xfId="0" applyFont="1" applyFill="1" applyBorder="1" applyAlignment="1">
      <alignment/>
    </xf>
    <xf numFmtId="0" fontId="11" fillId="3" borderId="29" xfId="0" applyFont="1" applyFill="1" applyBorder="1" applyAlignment="1">
      <alignment horizontal="right"/>
    </xf>
    <xf numFmtId="167" fontId="11" fillId="3" borderId="19" xfId="0" applyNumberFormat="1" applyFont="1" applyFill="1" applyBorder="1" applyAlignment="1">
      <alignment horizontal="center"/>
    </xf>
    <xf numFmtId="0" fontId="11" fillId="3" borderId="20" xfId="0" applyFont="1" applyFill="1" applyBorder="1" applyAlignment="1">
      <alignment/>
    </xf>
    <xf numFmtId="0" fontId="11" fillId="3" borderId="30" xfId="0" applyFont="1" applyFill="1" applyBorder="1" applyAlignment="1">
      <alignment/>
    </xf>
    <xf numFmtId="0" fontId="11" fillId="3" borderId="30" xfId="0" applyFont="1" applyFill="1" applyBorder="1" applyAlignment="1">
      <alignment horizontal="right"/>
    </xf>
    <xf numFmtId="167" fontId="11" fillId="3" borderId="21" xfId="0" applyNumberFormat="1" applyFont="1" applyFill="1" applyBorder="1" applyAlignment="1">
      <alignment horizontal="center"/>
    </xf>
    <xf numFmtId="0" fontId="11" fillId="3" borderId="19" xfId="0" applyFont="1" applyFill="1" applyBorder="1" applyAlignment="1">
      <alignment/>
    </xf>
    <xf numFmtId="0" fontId="11" fillId="3" borderId="22" xfId="0" applyFont="1" applyFill="1" applyBorder="1" applyAlignment="1">
      <alignment/>
    </xf>
    <xf numFmtId="0" fontId="11" fillId="3" borderId="23" xfId="0" applyFont="1" applyFill="1" applyBorder="1" applyAlignment="1">
      <alignment/>
    </xf>
    <xf numFmtId="167" fontId="11" fillId="3" borderId="23" xfId="0" applyNumberFormat="1" applyFont="1" applyFill="1" applyBorder="1" applyAlignment="1">
      <alignment/>
    </xf>
    <xf numFmtId="167" fontId="11" fillId="3" borderId="21" xfId="0" applyNumberFormat="1" applyFont="1" applyFill="1" applyBorder="1" applyAlignment="1">
      <alignment/>
    </xf>
    <xf numFmtId="0" fontId="6" fillId="3" borderId="24" xfId="0" applyFont="1" applyFill="1" applyBorder="1" applyAlignment="1" quotePrefix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right"/>
    </xf>
    <xf numFmtId="3" fontId="6" fillId="3" borderId="17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167" fontId="6" fillId="3" borderId="22" xfId="0" applyNumberFormat="1" applyFont="1" applyFill="1" applyBorder="1" applyAlignment="1">
      <alignment horizontal="center"/>
    </xf>
    <xf numFmtId="167" fontId="6" fillId="3" borderId="20" xfId="0" applyNumberFormat="1" applyFont="1" applyFill="1" applyBorder="1" applyAlignment="1">
      <alignment horizontal="center"/>
    </xf>
    <xf numFmtId="0" fontId="6" fillId="3" borderId="28" xfId="0" applyFont="1" applyFill="1" applyBorder="1" applyAlignment="1" quotePrefix="1">
      <alignment horizontal="centerContinuous"/>
    </xf>
    <xf numFmtId="0" fontId="9" fillId="3" borderId="18" xfId="0" applyFont="1" applyFill="1" applyBorder="1" applyAlignment="1" quotePrefix="1">
      <alignment horizontal="center"/>
    </xf>
    <xf numFmtId="0" fontId="9" fillId="3" borderId="29" xfId="0" applyFont="1" applyFill="1" applyBorder="1" applyAlignment="1" quotePrefix="1">
      <alignment horizontal="center"/>
    </xf>
    <xf numFmtId="0" fontId="9" fillId="3" borderId="19" xfId="0" applyFont="1" applyFill="1" applyBorder="1" applyAlignment="1" quotePrefix="1">
      <alignment horizontal="center"/>
    </xf>
    <xf numFmtId="0" fontId="6" fillId="3" borderId="22" xfId="0" applyFont="1" applyFill="1" applyBorder="1" applyAlignment="1">
      <alignment horizontal="right"/>
    </xf>
    <xf numFmtId="3" fontId="6" fillId="3" borderId="22" xfId="0" applyNumberFormat="1" applyFont="1" applyFill="1" applyBorder="1" applyAlignment="1">
      <alignment horizontal="right"/>
    </xf>
    <xf numFmtId="3" fontId="6" fillId="3" borderId="20" xfId="0" applyNumberFormat="1" applyFont="1" applyFill="1" applyBorder="1" applyAlignment="1">
      <alignment horizontal="right"/>
    </xf>
    <xf numFmtId="3" fontId="6" fillId="3" borderId="30" xfId="0" applyNumberFormat="1" applyFont="1" applyFill="1" applyBorder="1" applyAlignment="1">
      <alignment/>
    </xf>
    <xf numFmtId="3" fontId="6" fillId="3" borderId="28" xfId="0" applyNumberFormat="1" applyFont="1" applyFill="1" applyBorder="1" applyAlignment="1">
      <alignment/>
    </xf>
    <xf numFmtId="9" fontId="6" fillId="3" borderId="22" xfId="0" applyNumberFormat="1" applyFont="1" applyFill="1" applyBorder="1" applyAlignment="1">
      <alignment/>
    </xf>
    <xf numFmtId="9" fontId="6" fillId="3" borderId="23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/>
    </xf>
    <xf numFmtId="9" fontId="6" fillId="3" borderId="23" xfId="0" applyNumberFormat="1" applyFont="1" applyFill="1" applyBorder="1" applyAlignment="1">
      <alignment/>
    </xf>
    <xf numFmtId="167" fontId="6" fillId="3" borderId="23" xfId="0" applyNumberFormat="1" applyFont="1" applyFill="1" applyBorder="1" applyAlignment="1">
      <alignment/>
    </xf>
    <xf numFmtId="0" fontId="6" fillId="3" borderId="18" xfId="0" applyFont="1" applyFill="1" applyBorder="1" applyAlignment="1" quotePrefix="1">
      <alignment horizontal="center"/>
    </xf>
    <xf numFmtId="0" fontId="6" fillId="3" borderId="29" xfId="0" applyFont="1" applyFill="1" applyBorder="1" applyAlignment="1">
      <alignment horizontal="center"/>
    </xf>
    <xf numFmtId="167" fontId="6" fillId="3" borderId="30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right"/>
    </xf>
    <xf numFmtId="177" fontId="12" fillId="3" borderId="23" xfId="0" applyNumberFormat="1" applyFont="1" applyFill="1" applyBorder="1" applyAlignment="1">
      <alignment horizontal="center"/>
    </xf>
    <xf numFmtId="177" fontId="12" fillId="3" borderId="21" xfId="0" applyNumberFormat="1" applyFont="1" applyFill="1" applyBorder="1" applyAlignment="1">
      <alignment horizontal="center"/>
    </xf>
    <xf numFmtId="177" fontId="13" fillId="3" borderId="23" xfId="0" applyNumberFormat="1" applyFont="1" applyFill="1" applyBorder="1" applyAlignment="1">
      <alignment horizontal="center"/>
    </xf>
    <xf numFmtId="38" fontId="14" fillId="3" borderId="0" xfId="0" applyNumberFormat="1" applyFont="1" applyFill="1" applyAlignment="1">
      <alignment horizontal="centerContinuous"/>
    </xf>
    <xf numFmtId="0" fontId="15" fillId="3" borderId="0" xfId="0" applyFont="1" applyFill="1" applyAlignment="1">
      <alignment horizontal="centerContinuous"/>
    </xf>
    <xf numFmtId="177" fontId="15" fillId="3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4" sqref="B4"/>
    </sheetView>
  </sheetViews>
  <sheetFormatPr defaultColWidth="9.140625" defaultRowHeight="12.75"/>
  <cols>
    <col min="1" max="1" width="25.8515625" style="0" customWidth="1"/>
    <col min="2" max="2" width="28.28125" style="0" bestFit="1" customWidth="1"/>
  </cols>
  <sheetData>
    <row r="1" spans="1:2" ht="32.25" customHeight="1">
      <c r="A1" s="241" t="s">
        <v>175</v>
      </c>
      <c r="B1" s="241"/>
    </row>
    <row r="2" spans="1:3" ht="12.75">
      <c r="A2" s="8" t="s">
        <v>140</v>
      </c>
      <c r="B2" s="9" t="s">
        <v>141</v>
      </c>
      <c r="C2" s="9" t="s">
        <v>142</v>
      </c>
    </row>
    <row r="3" spans="1:3" ht="12.75">
      <c r="A3" s="1" t="s">
        <v>144</v>
      </c>
      <c r="B3" s="11">
        <v>39813</v>
      </c>
      <c r="C3" t="s">
        <v>134</v>
      </c>
    </row>
    <row r="4" spans="1:3" ht="12.75">
      <c r="A4" s="1" t="s">
        <v>143</v>
      </c>
      <c r="B4" s="12">
        <f>YEAR(curreval)</f>
        <v>2008</v>
      </c>
      <c r="C4" t="s">
        <v>135</v>
      </c>
    </row>
    <row r="5" ht="12.75">
      <c r="B5" s="7"/>
    </row>
    <row r="6" ht="12.75">
      <c r="B6" s="7"/>
    </row>
    <row r="8" spans="1:3" ht="38.25">
      <c r="A8" s="6" t="s">
        <v>176</v>
      </c>
      <c r="B8" t="s">
        <v>136</v>
      </c>
      <c r="C8" t="s">
        <v>137</v>
      </c>
    </row>
    <row r="9" spans="2:3" ht="12.75">
      <c r="B9" t="s">
        <v>138</v>
      </c>
      <c r="C9" t="s">
        <v>139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4" width="11.28125" style="3" bestFit="1" customWidth="1"/>
    <col min="5" max="5" width="10.140625" style="2" bestFit="1" customWidth="1"/>
    <col min="6" max="7" width="9.140625" style="2" customWidth="1"/>
    <col min="8" max="9" width="9.57421875" style="2" bestFit="1" customWidth="1"/>
    <col min="10" max="16384" width="9.140625" style="2" customWidth="1"/>
  </cols>
  <sheetData>
    <row r="1" spans="1:6" ht="12.75">
      <c r="A1" s="151" t="s">
        <v>0</v>
      </c>
      <c r="B1" s="122" t="s">
        <v>84</v>
      </c>
      <c r="C1" s="217"/>
      <c r="D1" s="172"/>
      <c r="E1" s="123"/>
      <c r="F1" s="18"/>
    </row>
    <row r="2" spans="1:6" ht="12.75">
      <c r="A2" s="151" t="s">
        <v>1</v>
      </c>
      <c r="B2" s="151" t="s">
        <v>61</v>
      </c>
      <c r="C2" s="151" t="s">
        <v>81</v>
      </c>
      <c r="D2" s="151" t="s">
        <v>82</v>
      </c>
      <c r="E2" s="151" t="s">
        <v>83</v>
      </c>
      <c r="F2" s="18"/>
    </row>
    <row r="3" spans="1:6" s="5" customFormat="1" ht="12">
      <c r="A3" s="167" t="s">
        <v>60</v>
      </c>
      <c r="B3" s="218" t="s">
        <v>62</v>
      </c>
      <c r="C3" s="219" t="s">
        <v>78</v>
      </c>
      <c r="D3" s="219" t="s">
        <v>79</v>
      </c>
      <c r="E3" s="220" t="s">
        <v>80</v>
      </c>
      <c r="F3" s="32"/>
    </row>
    <row r="4" spans="1:9" ht="12.75">
      <c r="A4" s="171"/>
      <c r="B4" s="221"/>
      <c r="C4" s="33"/>
      <c r="D4" s="21"/>
      <c r="E4" s="161"/>
      <c r="F4" s="18"/>
      <c r="H4" s="15" t="s">
        <v>174</v>
      </c>
      <c r="I4" s="14"/>
    </row>
    <row r="5" spans="1:9" ht="12.75">
      <c r="A5" s="171">
        <f aca="true" t="shared" si="0" ref="A5:A13">A6-1</f>
        <v>1998</v>
      </c>
      <c r="B5" s="222">
        <v>22122</v>
      </c>
      <c r="C5" s="34">
        <v>192</v>
      </c>
      <c r="D5" s="34">
        <f>B5-C5</f>
        <v>21930</v>
      </c>
      <c r="E5" s="133">
        <f>C5/B5</f>
        <v>0.008679142934635205</v>
      </c>
      <c r="F5" s="18"/>
      <c r="H5" s="14" t="s">
        <v>172</v>
      </c>
      <c r="I5" s="14" t="s">
        <v>173</v>
      </c>
    </row>
    <row r="6" spans="1:9" ht="12.75">
      <c r="A6" s="171">
        <f t="shared" si="0"/>
        <v>1999</v>
      </c>
      <c r="B6" s="222">
        <v>26474</v>
      </c>
      <c r="C6" s="34">
        <v>822</v>
      </c>
      <c r="D6" s="34">
        <f aca="true" t="shared" si="1" ref="D6:D15">B6-C6</f>
        <v>25652</v>
      </c>
      <c r="E6" s="133">
        <f aca="true" t="shared" si="2" ref="E6:E16">C6/B6</f>
        <v>0.03104933141950593</v>
      </c>
      <c r="F6" s="18"/>
      <c r="H6" s="13">
        <f>C6/C5-1</f>
        <v>3.28125</v>
      </c>
      <c r="I6" s="13">
        <f>D6/D5-1</f>
        <v>0.1697218422252622</v>
      </c>
    </row>
    <row r="7" spans="1:9" ht="12.75">
      <c r="A7" s="171">
        <f t="shared" si="0"/>
        <v>2000</v>
      </c>
      <c r="B7" s="222">
        <v>30286</v>
      </c>
      <c r="C7" s="34">
        <v>2499</v>
      </c>
      <c r="D7" s="34">
        <f t="shared" si="1"/>
        <v>27787</v>
      </c>
      <c r="E7" s="133">
        <f t="shared" si="2"/>
        <v>0.08251337251535362</v>
      </c>
      <c r="F7" s="18"/>
      <c r="H7" s="13">
        <f aca="true" t="shared" si="3" ref="H7:H15">C7/C6-1</f>
        <v>2.04014598540146</v>
      </c>
      <c r="I7" s="13">
        <f aca="true" t="shared" si="4" ref="I7:I15">D7/D6-1</f>
        <v>0.08322937782629025</v>
      </c>
    </row>
    <row r="8" spans="1:9" ht="12.75">
      <c r="A8" s="171">
        <f t="shared" si="0"/>
        <v>2001</v>
      </c>
      <c r="B8" s="222">
        <v>37741</v>
      </c>
      <c r="C8" s="34">
        <v>5101</v>
      </c>
      <c r="D8" s="34">
        <f t="shared" si="1"/>
        <v>32640</v>
      </c>
      <c r="E8" s="133">
        <f t="shared" si="2"/>
        <v>0.1351580509260486</v>
      </c>
      <c r="F8" s="18"/>
      <c r="H8" s="13">
        <f t="shared" si="3"/>
        <v>1.0412164865946378</v>
      </c>
      <c r="I8" s="13">
        <f t="shared" si="4"/>
        <v>0.1746500161946234</v>
      </c>
    </row>
    <row r="9" spans="1:9" ht="12.75">
      <c r="A9" s="171">
        <f t="shared" si="0"/>
        <v>2002</v>
      </c>
      <c r="B9" s="222">
        <v>45691</v>
      </c>
      <c r="C9" s="34">
        <v>9987</v>
      </c>
      <c r="D9" s="34">
        <f t="shared" si="1"/>
        <v>35704</v>
      </c>
      <c r="E9" s="133">
        <f t="shared" si="2"/>
        <v>0.21857696264034493</v>
      </c>
      <c r="F9" s="18"/>
      <c r="H9" s="13">
        <f t="shared" si="3"/>
        <v>0.9578514016859438</v>
      </c>
      <c r="I9" s="13">
        <f t="shared" si="4"/>
        <v>0.09387254901960795</v>
      </c>
    </row>
    <row r="10" spans="1:9" ht="12.75">
      <c r="A10" s="171">
        <f t="shared" si="0"/>
        <v>2003</v>
      </c>
      <c r="B10" s="222">
        <v>50562</v>
      </c>
      <c r="C10" s="34">
        <v>12065</v>
      </c>
      <c r="D10" s="34">
        <f t="shared" si="1"/>
        <v>38497</v>
      </c>
      <c r="E10" s="133">
        <f t="shared" si="2"/>
        <v>0.23861793441715123</v>
      </c>
      <c r="F10" s="18"/>
      <c r="H10" s="13">
        <f t="shared" si="3"/>
        <v>0.20807049163913094</v>
      </c>
      <c r="I10" s="13">
        <f t="shared" si="4"/>
        <v>0.07822652924042117</v>
      </c>
    </row>
    <row r="11" spans="1:9" ht="12.75">
      <c r="A11" s="171">
        <f t="shared" si="0"/>
        <v>2004</v>
      </c>
      <c r="B11" s="222">
        <v>60349</v>
      </c>
      <c r="C11" s="34">
        <v>15174</v>
      </c>
      <c r="D11" s="34">
        <f t="shared" si="1"/>
        <v>45175</v>
      </c>
      <c r="E11" s="133">
        <f t="shared" si="2"/>
        <v>0.25143747203764766</v>
      </c>
      <c r="F11" s="18"/>
      <c r="H11" s="13">
        <f t="shared" si="3"/>
        <v>0.25768752590136756</v>
      </c>
      <c r="I11" s="13">
        <f t="shared" si="4"/>
        <v>0.17346806244642443</v>
      </c>
    </row>
    <row r="12" spans="1:9" ht="12.75">
      <c r="A12" s="171">
        <f t="shared" si="0"/>
        <v>2005</v>
      </c>
      <c r="B12" s="222">
        <v>75972</v>
      </c>
      <c r="C12" s="34">
        <v>22537</v>
      </c>
      <c r="D12" s="34">
        <f t="shared" si="1"/>
        <v>53435</v>
      </c>
      <c r="E12" s="133">
        <f t="shared" si="2"/>
        <v>0.29664876533459694</v>
      </c>
      <c r="F12" s="18"/>
      <c r="H12" s="13">
        <f t="shared" si="3"/>
        <v>0.4852379069460919</v>
      </c>
      <c r="I12" s="13">
        <f t="shared" si="4"/>
        <v>0.18284449363586064</v>
      </c>
    </row>
    <row r="13" spans="1:9" ht="12.75">
      <c r="A13" s="171">
        <f t="shared" si="0"/>
        <v>2006</v>
      </c>
      <c r="B13" s="222">
        <v>97616</v>
      </c>
      <c r="C13" s="34">
        <v>35455</v>
      </c>
      <c r="D13" s="34">
        <f t="shared" si="1"/>
        <v>62161</v>
      </c>
      <c r="E13" s="133">
        <f t="shared" si="2"/>
        <v>0.36320890018029833</v>
      </c>
      <c r="F13" s="18"/>
      <c r="H13" s="13">
        <f t="shared" si="3"/>
        <v>0.5731907529839819</v>
      </c>
      <c r="I13" s="13">
        <f t="shared" si="4"/>
        <v>0.1633012070740152</v>
      </c>
    </row>
    <row r="14" spans="1:9" ht="12.75">
      <c r="A14" s="171">
        <f>A15-1</f>
        <v>2007</v>
      </c>
      <c r="B14" s="222">
        <v>131861</v>
      </c>
      <c r="C14" s="34">
        <v>59999</v>
      </c>
      <c r="D14" s="34">
        <f t="shared" si="1"/>
        <v>71862</v>
      </c>
      <c r="E14" s="133">
        <f t="shared" si="2"/>
        <v>0.45501702550412937</v>
      </c>
      <c r="F14" s="18"/>
      <c r="H14" s="13">
        <f t="shared" si="3"/>
        <v>0.6922577915667747</v>
      </c>
      <c r="I14" s="13">
        <f t="shared" si="4"/>
        <v>0.1560624829072892</v>
      </c>
    </row>
    <row r="15" spans="1:9" ht="12.75">
      <c r="A15" s="145">
        <f>curryear</f>
        <v>2008</v>
      </c>
      <c r="B15" s="223">
        <v>168391</v>
      </c>
      <c r="C15" s="224">
        <v>86337</v>
      </c>
      <c r="D15" s="224">
        <f t="shared" si="1"/>
        <v>82054</v>
      </c>
      <c r="E15" s="164">
        <f t="shared" si="2"/>
        <v>0.5127174255156154</v>
      </c>
      <c r="F15" s="18"/>
      <c r="H15" s="13">
        <f t="shared" si="3"/>
        <v>0.438973982899715</v>
      </c>
      <c r="I15" s="13">
        <f t="shared" si="4"/>
        <v>0.14182739138905132</v>
      </c>
    </row>
    <row r="16" spans="1:6" ht="12.75">
      <c r="A16" s="151" t="s">
        <v>61</v>
      </c>
      <c r="B16" s="212">
        <f>SUM(B5:B15)</f>
        <v>747065</v>
      </c>
      <c r="C16" s="225">
        <f>SUM(C5:C15)</f>
        <v>250168</v>
      </c>
      <c r="D16" s="225">
        <f>SUM(D5:D15)</f>
        <v>496897</v>
      </c>
      <c r="E16" s="157">
        <f t="shared" si="2"/>
        <v>0.3348677825891991</v>
      </c>
      <c r="F16" s="18"/>
    </row>
    <row r="17" spans="1:6" ht="12.75">
      <c r="A17" s="18"/>
      <c r="B17" s="18"/>
      <c r="C17" s="18"/>
      <c r="D17" s="19"/>
      <c r="E17" s="18"/>
      <c r="F17" s="18"/>
    </row>
    <row r="20" ht="12.75">
      <c r="A20" s="2" t="s">
        <v>154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spans="1:13" ht="15">
      <c r="A1" s="16" t="s">
        <v>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3.5" thickBot="1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3.5" thickBot="1">
      <c r="A3" s="19"/>
      <c r="B3" s="45" t="s">
        <v>86</v>
      </c>
      <c r="C3" s="46"/>
      <c r="D3" s="46"/>
      <c r="E3" s="46"/>
      <c r="F3" s="46"/>
      <c r="G3" s="46"/>
      <c r="H3" s="46"/>
      <c r="I3" s="46"/>
      <c r="J3" s="46"/>
      <c r="K3" s="46"/>
      <c r="L3" s="47"/>
      <c r="M3" s="18"/>
    </row>
    <row r="4" spans="1:13" ht="12.75">
      <c r="A4" s="56" t="s">
        <v>0</v>
      </c>
      <c r="B4" s="64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/>
      <c r="M4" s="18"/>
    </row>
    <row r="5" spans="1:13" ht="13.5" thickBot="1">
      <c r="A5" s="57" t="s">
        <v>1</v>
      </c>
      <c r="B5" s="63">
        <v>12</v>
      </c>
      <c r="C5" s="71">
        <f aca="true" t="shared" si="0" ref="C5:L5">B5+12</f>
        <v>24</v>
      </c>
      <c r="D5" s="71">
        <f t="shared" si="0"/>
        <v>36</v>
      </c>
      <c r="E5" s="71">
        <f t="shared" si="0"/>
        <v>48</v>
      </c>
      <c r="F5" s="71">
        <f t="shared" si="0"/>
        <v>60</v>
      </c>
      <c r="G5" s="71">
        <f t="shared" si="0"/>
        <v>72</v>
      </c>
      <c r="H5" s="71">
        <f t="shared" si="0"/>
        <v>84</v>
      </c>
      <c r="I5" s="71">
        <f t="shared" si="0"/>
        <v>96</v>
      </c>
      <c r="J5" s="71">
        <f t="shared" si="0"/>
        <v>108</v>
      </c>
      <c r="K5" s="71">
        <f t="shared" si="0"/>
        <v>120</v>
      </c>
      <c r="L5" s="72">
        <f t="shared" si="0"/>
        <v>132</v>
      </c>
      <c r="M5" s="18"/>
    </row>
    <row r="6" spans="1:13" ht="12.75">
      <c r="A6" s="56">
        <f aca="true" t="shared" si="1" ref="A6:A14">A7-1</f>
        <v>1998</v>
      </c>
      <c r="B6" s="48">
        <v>1329</v>
      </c>
      <c r="C6" s="49">
        <v>3159</v>
      </c>
      <c r="D6" s="49">
        <v>5023</v>
      </c>
      <c r="E6" s="49">
        <v>6902</v>
      </c>
      <c r="F6" s="49">
        <v>8586</v>
      </c>
      <c r="G6" s="49">
        <v>9900</v>
      </c>
      <c r="H6" s="49">
        <v>11682</v>
      </c>
      <c r="I6" s="49">
        <v>12476</v>
      </c>
      <c r="J6" s="49">
        <v>13037</v>
      </c>
      <c r="K6" s="49">
        <v>13454</v>
      </c>
      <c r="L6" s="50">
        <v>13885</v>
      </c>
      <c r="M6" s="18"/>
    </row>
    <row r="7" spans="1:13" ht="12.75">
      <c r="A7" s="58">
        <f t="shared" si="1"/>
        <v>1999</v>
      </c>
      <c r="B7" s="51">
        <v>1812</v>
      </c>
      <c r="C7" s="20">
        <v>4177</v>
      </c>
      <c r="D7" s="20">
        <v>6654</v>
      </c>
      <c r="E7" s="20">
        <v>9129</v>
      </c>
      <c r="F7" s="20">
        <v>11420</v>
      </c>
      <c r="G7" s="20">
        <v>13122</v>
      </c>
      <c r="H7" s="20">
        <v>14250</v>
      </c>
      <c r="I7" s="20">
        <v>15134</v>
      </c>
      <c r="J7" s="20">
        <v>15830</v>
      </c>
      <c r="K7" s="20">
        <v>16337</v>
      </c>
      <c r="L7" s="52"/>
      <c r="M7" s="18"/>
    </row>
    <row r="8" spans="1:13" ht="12.75">
      <c r="A8" s="58">
        <f t="shared" si="1"/>
        <v>2000</v>
      </c>
      <c r="B8" s="51">
        <v>1886</v>
      </c>
      <c r="C8" s="20">
        <v>4517</v>
      </c>
      <c r="D8" s="20">
        <v>7150</v>
      </c>
      <c r="E8" s="20">
        <v>9838</v>
      </c>
      <c r="F8" s="20">
        <v>12543</v>
      </c>
      <c r="G8" s="20">
        <v>14575</v>
      </c>
      <c r="H8" s="20">
        <v>16018</v>
      </c>
      <c r="I8" s="20">
        <v>17075</v>
      </c>
      <c r="J8" s="20">
        <v>17826</v>
      </c>
      <c r="K8" s="20"/>
      <c r="L8" s="52"/>
      <c r="M8" s="18"/>
    </row>
    <row r="9" spans="1:13" ht="12.75">
      <c r="A9" s="58">
        <f t="shared" si="1"/>
        <v>2001</v>
      </c>
      <c r="B9" s="51">
        <v>2463</v>
      </c>
      <c r="C9" s="20">
        <v>5810</v>
      </c>
      <c r="D9" s="20">
        <v>9220</v>
      </c>
      <c r="E9" s="20">
        <v>12631</v>
      </c>
      <c r="F9" s="20">
        <v>15359</v>
      </c>
      <c r="G9" s="20">
        <v>17647</v>
      </c>
      <c r="H9" s="20">
        <v>19606</v>
      </c>
      <c r="I9" s="20">
        <v>20763</v>
      </c>
      <c r="J9" s="20"/>
      <c r="K9" s="20"/>
      <c r="L9" s="52"/>
      <c r="M9" s="18"/>
    </row>
    <row r="10" spans="1:13" ht="12.75">
      <c r="A10" s="58">
        <f t="shared" si="1"/>
        <v>2002</v>
      </c>
      <c r="B10" s="51">
        <v>2795</v>
      </c>
      <c r="C10" s="20">
        <v>6565</v>
      </c>
      <c r="D10" s="20">
        <v>10399</v>
      </c>
      <c r="E10" s="20">
        <v>14288</v>
      </c>
      <c r="F10" s="20">
        <v>17831</v>
      </c>
      <c r="G10" s="20">
        <v>20345</v>
      </c>
      <c r="H10" s="20">
        <v>22176</v>
      </c>
      <c r="I10" s="20"/>
      <c r="J10" s="20"/>
      <c r="K10" s="20"/>
      <c r="L10" s="52"/>
      <c r="M10" s="18"/>
    </row>
    <row r="11" spans="1:13" ht="12.75">
      <c r="A11" s="58">
        <f t="shared" si="1"/>
        <v>2003</v>
      </c>
      <c r="B11" s="51">
        <v>2956</v>
      </c>
      <c r="C11" s="20">
        <v>7012</v>
      </c>
      <c r="D11" s="20">
        <v>11149</v>
      </c>
      <c r="E11" s="20">
        <v>15263</v>
      </c>
      <c r="F11" s="20">
        <v>19384</v>
      </c>
      <c r="G11" s="20">
        <v>22563</v>
      </c>
      <c r="H11" s="20"/>
      <c r="I11" s="20"/>
      <c r="J11" s="20"/>
      <c r="K11" s="20"/>
      <c r="L11" s="52"/>
      <c r="M11" s="18"/>
    </row>
    <row r="12" spans="1:13" ht="12.75">
      <c r="A12" s="58">
        <f t="shared" si="1"/>
        <v>2004</v>
      </c>
      <c r="B12" s="51">
        <v>3643</v>
      </c>
      <c r="C12" s="20">
        <v>8561</v>
      </c>
      <c r="D12" s="20">
        <v>13535</v>
      </c>
      <c r="E12" s="20">
        <v>18584</v>
      </c>
      <c r="F12" s="20">
        <v>22765</v>
      </c>
      <c r="G12" s="20"/>
      <c r="H12" s="20"/>
      <c r="I12" s="20"/>
      <c r="J12" s="20"/>
      <c r="K12" s="20"/>
      <c r="L12" s="52"/>
      <c r="M12" s="18"/>
    </row>
    <row r="13" spans="1:13" ht="12.75">
      <c r="A13" s="58">
        <f t="shared" si="1"/>
        <v>2005</v>
      </c>
      <c r="B13" s="51">
        <v>3932</v>
      </c>
      <c r="C13" s="20">
        <v>9331</v>
      </c>
      <c r="D13" s="20">
        <v>14836</v>
      </c>
      <c r="E13" s="20">
        <v>20444</v>
      </c>
      <c r="F13" s="20"/>
      <c r="G13" s="20"/>
      <c r="H13" s="20"/>
      <c r="I13" s="20"/>
      <c r="J13" s="20"/>
      <c r="K13" s="20"/>
      <c r="L13" s="52"/>
      <c r="M13" s="18"/>
    </row>
    <row r="14" spans="1:13" ht="12.75">
      <c r="A14" s="58">
        <f t="shared" si="1"/>
        <v>2006</v>
      </c>
      <c r="B14" s="51">
        <v>4661</v>
      </c>
      <c r="C14" s="20">
        <v>11154</v>
      </c>
      <c r="D14" s="20">
        <v>17679</v>
      </c>
      <c r="E14" s="20"/>
      <c r="F14" s="20"/>
      <c r="G14" s="20"/>
      <c r="H14" s="20"/>
      <c r="I14" s="20"/>
      <c r="J14" s="20"/>
      <c r="K14" s="20"/>
      <c r="L14" s="52"/>
      <c r="M14" s="18"/>
    </row>
    <row r="15" spans="1:13" ht="12.75">
      <c r="A15" s="58">
        <f>A16-1</f>
        <v>2007</v>
      </c>
      <c r="B15" s="51">
        <v>5544</v>
      </c>
      <c r="C15" s="20">
        <v>13128</v>
      </c>
      <c r="D15" s="20"/>
      <c r="E15" s="20"/>
      <c r="F15" s="20"/>
      <c r="G15" s="20"/>
      <c r="H15" s="20"/>
      <c r="I15" s="20"/>
      <c r="J15" s="20"/>
      <c r="K15" s="20"/>
      <c r="L15" s="52"/>
      <c r="M15" s="18"/>
    </row>
    <row r="16" spans="1:13" ht="13.5" thickBot="1">
      <c r="A16" s="57">
        <f>curryear</f>
        <v>2008</v>
      </c>
      <c r="B16" s="53">
        <v>10484</v>
      </c>
      <c r="C16" s="54"/>
      <c r="D16" s="54"/>
      <c r="E16" s="54"/>
      <c r="F16" s="54"/>
      <c r="G16" s="54"/>
      <c r="H16" s="54"/>
      <c r="I16" s="54"/>
      <c r="J16" s="54"/>
      <c r="K16" s="54"/>
      <c r="L16" s="55"/>
      <c r="M16" s="18"/>
    </row>
    <row r="17" spans="1:13" ht="13.5" thickBot="1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/>
    </row>
    <row r="18" spans="1:13" ht="12.75">
      <c r="A18" s="56" t="s">
        <v>0</v>
      </c>
      <c r="B18" s="64" t="s">
        <v>90</v>
      </c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18"/>
    </row>
    <row r="19" spans="1:13" ht="13.5" thickBot="1">
      <c r="A19" s="57" t="s">
        <v>1</v>
      </c>
      <c r="B19" s="65" t="s">
        <v>3</v>
      </c>
      <c r="C19" s="66" t="s">
        <v>4</v>
      </c>
      <c r="D19" s="66" t="s">
        <v>5</v>
      </c>
      <c r="E19" s="66" t="s">
        <v>6</v>
      </c>
      <c r="F19" s="66" t="s">
        <v>7</v>
      </c>
      <c r="G19" s="66" t="s">
        <v>8</v>
      </c>
      <c r="H19" s="66" t="s">
        <v>9</v>
      </c>
      <c r="I19" s="66" t="s">
        <v>10</v>
      </c>
      <c r="J19" s="66" t="s">
        <v>11</v>
      </c>
      <c r="K19" s="66" t="s">
        <v>12</v>
      </c>
      <c r="L19" s="67" t="s">
        <v>13</v>
      </c>
      <c r="M19" s="18"/>
    </row>
    <row r="20" spans="1:13" ht="12.75">
      <c r="A20" s="56">
        <f aca="true" t="shared" si="2" ref="A20:A28">A21-1</f>
        <v>1998</v>
      </c>
      <c r="B20" s="68">
        <f aca="true" t="shared" si="3" ref="B20:K20">C6/B6</f>
        <v>2.3769751693002257</v>
      </c>
      <c r="C20" s="69">
        <f t="shared" si="3"/>
        <v>1.590060145615701</v>
      </c>
      <c r="D20" s="69">
        <f t="shared" si="3"/>
        <v>1.3740792355166236</v>
      </c>
      <c r="E20" s="69">
        <f t="shared" si="3"/>
        <v>1.2439872500724427</v>
      </c>
      <c r="F20" s="69">
        <f t="shared" si="3"/>
        <v>1.1530398322851152</v>
      </c>
      <c r="G20" s="69">
        <f t="shared" si="3"/>
        <v>1.18</v>
      </c>
      <c r="H20" s="69">
        <f t="shared" si="3"/>
        <v>1.0679678137305255</v>
      </c>
      <c r="I20" s="69">
        <f t="shared" si="3"/>
        <v>1.0449663353638987</v>
      </c>
      <c r="J20" s="69">
        <f t="shared" si="3"/>
        <v>1.0319858863235407</v>
      </c>
      <c r="K20" s="69">
        <f t="shared" si="3"/>
        <v>1.0320350825033446</v>
      </c>
      <c r="L20" s="50"/>
      <c r="M20" s="18"/>
    </row>
    <row r="21" spans="1:13" ht="12.75">
      <c r="A21" s="58">
        <f t="shared" si="2"/>
        <v>1999</v>
      </c>
      <c r="B21" s="70">
        <f aca="true" t="shared" si="4" ref="B21:J21">C7/B7</f>
        <v>2.305187637969095</v>
      </c>
      <c r="C21" s="22">
        <f t="shared" si="4"/>
        <v>1.5930093368446254</v>
      </c>
      <c r="D21" s="22">
        <f t="shared" si="4"/>
        <v>1.371956717763751</v>
      </c>
      <c r="E21" s="22">
        <f t="shared" si="4"/>
        <v>1.25095848395224</v>
      </c>
      <c r="F21" s="22">
        <f t="shared" si="4"/>
        <v>1.1490367775831873</v>
      </c>
      <c r="G21" s="22">
        <f t="shared" si="4"/>
        <v>1.0859625057155922</v>
      </c>
      <c r="H21" s="22">
        <f t="shared" si="4"/>
        <v>1.0620350877192983</v>
      </c>
      <c r="I21" s="22">
        <f t="shared" si="4"/>
        <v>1.0459891634729748</v>
      </c>
      <c r="J21" s="22">
        <f t="shared" si="4"/>
        <v>1.0320277953253316</v>
      </c>
      <c r="K21" s="22"/>
      <c r="L21" s="52"/>
      <c r="M21" s="18"/>
    </row>
    <row r="22" spans="1:13" ht="12.75">
      <c r="A22" s="58">
        <f t="shared" si="2"/>
        <v>2000</v>
      </c>
      <c r="B22" s="70">
        <f aca="true" t="shared" si="5" ref="B22:I22">C8/B8</f>
        <v>2.395015906680806</v>
      </c>
      <c r="C22" s="22">
        <f t="shared" si="5"/>
        <v>1.5829090104051362</v>
      </c>
      <c r="D22" s="22">
        <f t="shared" si="5"/>
        <v>1.3759440559440559</v>
      </c>
      <c r="E22" s="22">
        <f t="shared" si="5"/>
        <v>1.2749542589957308</v>
      </c>
      <c r="F22" s="22">
        <f t="shared" si="5"/>
        <v>1.162002710675277</v>
      </c>
      <c r="G22" s="22">
        <f t="shared" si="5"/>
        <v>1.0990051457975987</v>
      </c>
      <c r="H22" s="22">
        <f t="shared" si="5"/>
        <v>1.0659882632038957</v>
      </c>
      <c r="I22" s="22">
        <f t="shared" si="5"/>
        <v>1.0439824304538798</v>
      </c>
      <c r="J22" s="22"/>
      <c r="K22" s="22"/>
      <c r="L22" s="52"/>
      <c r="M22" s="18"/>
    </row>
    <row r="23" spans="1:13" ht="12.75">
      <c r="A23" s="58">
        <f t="shared" si="2"/>
        <v>2001</v>
      </c>
      <c r="B23" s="70">
        <f aca="true" t="shared" si="6" ref="B23:H23">C9/B9</f>
        <v>2.3589118960617133</v>
      </c>
      <c r="C23" s="22">
        <f t="shared" si="6"/>
        <v>1.5869191049913942</v>
      </c>
      <c r="D23" s="22">
        <f t="shared" si="6"/>
        <v>1.3699566160520606</v>
      </c>
      <c r="E23" s="22">
        <f t="shared" si="6"/>
        <v>1.2159765655925896</v>
      </c>
      <c r="F23" s="22">
        <f t="shared" si="6"/>
        <v>1.1489680317729019</v>
      </c>
      <c r="G23" s="22">
        <f t="shared" si="6"/>
        <v>1.1110103700345668</v>
      </c>
      <c r="H23" s="22">
        <f t="shared" si="6"/>
        <v>1.059012547179435</v>
      </c>
      <c r="I23" s="22"/>
      <c r="J23" s="22"/>
      <c r="K23" s="22"/>
      <c r="L23" s="52"/>
      <c r="M23" s="18"/>
    </row>
    <row r="24" spans="1:13" ht="12.75">
      <c r="A24" s="58">
        <f t="shared" si="2"/>
        <v>2002</v>
      </c>
      <c r="B24" s="70">
        <f aca="true" t="shared" si="7" ref="B24:G24">C10/B10</f>
        <v>2.3488372093023258</v>
      </c>
      <c r="C24" s="22">
        <f t="shared" si="7"/>
        <v>1.584006092916984</v>
      </c>
      <c r="D24" s="22">
        <f t="shared" si="7"/>
        <v>1.3739782671410712</v>
      </c>
      <c r="E24" s="22">
        <f t="shared" si="7"/>
        <v>1.2479703247480403</v>
      </c>
      <c r="F24" s="22">
        <f t="shared" si="7"/>
        <v>1.1409904099601818</v>
      </c>
      <c r="G24" s="22">
        <f t="shared" si="7"/>
        <v>1.0899975423937085</v>
      </c>
      <c r="H24" s="22"/>
      <c r="I24" s="22"/>
      <c r="J24" s="22"/>
      <c r="K24" s="22"/>
      <c r="L24" s="52"/>
      <c r="M24" s="18"/>
    </row>
    <row r="25" spans="1:13" ht="12.75">
      <c r="A25" s="58">
        <f t="shared" si="2"/>
        <v>2003</v>
      </c>
      <c r="B25" s="70">
        <f>C11/B11</f>
        <v>2.3721244925575102</v>
      </c>
      <c r="C25" s="22">
        <f>D11/C11</f>
        <v>1.5899885909868796</v>
      </c>
      <c r="D25" s="22">
        <f>E11/D11</f>
        <v>1.3690017041887166</v>
      </c>
      <c r="E25" s="22">
        <f>F11/E11</f>
        <v>1.2699993448208085</v>
      </c>
      <c r="F25" s="22">
        <f>G11/F11</f>
        <v>1.164001238134544</v>
      </c>
      <c r="G25" s="22"/>
      <c r="H25" s="22"/>
      <c r="I25" s="22"/>
      <c r="J25" s="22"/>
      <c r="K25" s="22"/>
      <c r="L25" s="52"/>
      <c r="M25" s="18"/>
    </row>
    <row r="26" spans="1:13" ht="12.75">
      <c r="A26" s="58">
        <f t="shared" si="2"/>
        <v>2004</v>
      </c>
      <c r="B26" s="70">
        <f>C12/B12</f>
        <v>2.349986275048037</v>
      </c>
      <c r="C26" s="22">
        <f>D12/C12</f>
        <v>1.5810068917182571</v>
      </c>
      <c r="D26" s="22">
        <f>E12/D12</f>
        <v>1.373032877724418</v>
      </c>
      <c r="E26" s="22">
        <f>F12/E12</f>
        <v>1.2249784761084803</v>
      </c>
      <c r="F26" s="22"/>
      <c r="G26" s="22"/>
      <c r="H26" s="22"/>
      <c r="I26" s="22"/>
      <c r="J26" s="22"/>
      <c r="K26" s="22"/>
      <c r="L26" s="52"/>
      <c r="M26" s="18"/>
    </row>
    <row r="27" spans="1:13" ht="12.75">
      <c r="A27" s="58">
        <f t="shared" si="2"/>
        <v>2005</v>
      </c>
      <c r="B27" s="70">
        <f>C13/B13</f>
        <v>2.373092573753815</v>
      </c>
      <c r="C27" s="22">
        <f>D13/C13</f>
        <v>1.589968920801629</v>
      </c>
      <c r="D27" s="22">
        <f>E13/D13</f>
        <v>1.3779994607710973</v>
      </c>
      <c r="E27" s="22"/>
      <c r="F27" s="22"/>
      <c r="G27" s="22"/>
      <c r="H27" s="22"/>
      <c r="I27" s="22"/>
      <c r="J27" s="22"/>
      <c r="K27" s="22"/>
      <c r="L27" s="52"/>
      <c r="M27" s="18"/>
    </row>
    <row r="28" spans="1:13" ht="12.75">
      <c r="A28" s="58">
        <f t="shared" si="2"/>
        <v>2006</v>
      </c>
      <c r="B28" s="70">
        <f>C14/B14</f>
        <v>2.39304870199528</v>
      </c>
      <c r="C28" s="22">
        <f>D14/C14</f>
        <v>1.5849919311457772</v>
      </c>
      <c r="D28" s="22"/>
      <c r="E28" s="22"/>
      <c r="F28" s="22"/>
      <c r="G28" s="22"/>
      <c r="H28" s="22"/>
      <c r="I28" s="22"/>
      <c r="J28" s="22"/>
      <c r="K28" s="22"/>
      <c r="L28" s="52"/>
      <c r="M28" s="18"/>
    </row>
    <row r="29" spans="1:13" ht="12.75">
      <c r="A29" s="58">
        <f>A30-1</f>
        <v>2007</v>
      </c>
      <c r="B29" s="70">
        <f>C15/B15</f>
        <v>2.367965367965368</v>
      </c>
      <c r="C29" s="22"/>
      <c r="D29" s="22"/>
      <c r="E29" s="22"/>
      <c r="F29" s="22"/>
      <c r="G29" s="22"/>
      <c r="H29" s="22"/>
      <c r="I29" s="22"/>
      <c r="J29" s="22"/>
      <c r="K29" s="22"/>
      <c r="L29" s="52"/>
      <c r="M29" s="18"/>
    </row>
    <row r="30" spans="1:13" ht="13.5" thickBot="1">
      <c r="A30" s="57">
        <f>curryear</f>
        <v>2008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18"/>
    </row>
    <row r="31" spans="1:13" ht="12.7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8"/>
    </row>
    <row r="32" spans="1:13" ht="12.7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9" t="s">
        <v>14</v>
      </c>
      <c r="B33" s="23">
        <f>AVERAGE(B27:B29)</f>
        <v>2.3780355479048207</v>
      </c>
      <c r="C33" s="23">
        <f>AVERAGE(C26:C28)</f>
        <v>1.5853225812218878</v>
      </c>
      <c r="D33" s="23">
        <f>AVERAGE(D25:D27)</f>
        <v>1.3733446808947438</v>
      </c>
      <c r="E33" s="23">
        <f>AVERAGE(E24:E26)</f>
        <v>1.247649381892443</v>
      </c>
      <c r="F33" s="23">
        <f>AVERAGE(F23:F25)</f>
        <v>1.151319893289209</v>
      </c>
      <c r="G33" s="23">
        <f>AVERAGE(G22:G24)</f>
        <v>1.100004352741958</v>
      </c>
      <c r="H33" s="23">
        <f>AVERAGE(H21:H23)</f>
        <v>1.062345299367543</v>
      </c>
      <c r="I33" s="23">
        <f>AVERAGE(I20:I22)</f>
        <v>1.0449793097635844</v>
      </c>
      <c r="J33" s="23">
        <f>AVERAGE(J20:J21)</f>
        <v>1.0320068408244363</v>
      </c>
      <c r="K33" s="23">
        <f>AVERAGE(K20:K20)</f>
        <v>1.0320350825033446</v>
      </c>
      <c r="L33" s="18"/>
      <c r="M33" s="18"/>
    </row>
    <row r="34" spans="1:13" ht="12.75">
      <c r="A34" s="19" t="s">
        <v>15</v>
      </c>
      <c r="B34" s="23">
        <f>SUM(C13:C15)/SUM(B13:B15)</f>
        <v>2.3776614557544034</v>
      </c>
      <c r="C34" s="23">
        <f>SUM(D12:D14)/SUM(C12:C14)</f>
        <v>1.585416236314811</v>
      </c>
      <c r="D34" s="23">
        <f>SUM(E11:E13)/SUM(D11:D13)</f>
        <v>1.37376012145749</v>
      </c>
      <c r="E34" s="23">
        <f>SUM(F10:F12)/SUM(E10:E12)</f>
        <v>1.246078736885842</v>
      </c>
      <c r="F34" s="23">
        <f>SUM(G9:G11)/SUM(F9:F11)</f>
        <v>1.1518050747517785</v>
      </c>
      <c r="G34" s="23">
        <f>SUM(H8:H10)/SUM(G8:G10)</f>
        <v>1.0995491468031275</v>
      </c>
      <c r="H34" s="23">
        <f>SUM(I7:I9)/SUM(H7:H9)</f>
        <v>1.0621165336648355</v>
      </c>
      <c r="I34" s="23">
        <f>SUM(J6:J8)/SUM(I6:I8)</f>
        <v>1.044936779679982</v>
      </c>
      <c r="J34" s="23">
        <f>SUM(K6:K7)/SUM(J6:J7)</f>
        <v>1.0320088682578723</v>
      </c>
      <c r="K34" s="23">
        <f>SUM(L6:L6)/SUM(K6:K6)</f>
        <v>1.0320350825033446</v>
      </c>
      <c r="L34" s="18"/>
      <c r="M34" s="18"/>
    </row>
    <row r="35" spans="1:13" ht="12.75">
      <c r="A35" s="19" t="s">
        <v>16</v>
      </c>
      <c r="B35" s="23">
        <f>AVERAGE(B25:B29)</f>
        <v>2.371243482264002</v>
      </c>
      <c r="C35" s="23">
        <f>AVERAGE(C24:C28)</f>
        <v>1.5859924855139054</v>
      </c>
      <c r="D35" s="23">
        <f>AVERAGE(D23:D27)</f>
        <v>1.3727937851754728</v>
      </c>
      <c r="E35" s="23">
        <f>AVERAGE(E22:E26)</f>
        <v>1.2467757940531299</v>
      </c>
      <c r="F35" s="23">
        <f>AVERAGE(F21:F25)</f>
        <v>1.1529998336252185</v>
      </c>
      <c r="G35" s="23">
        <f>AVERAGE(G20:G24)</f>
        <v>1.113195112788293</v>
      </c>
      <c r="H35" s="23">
        <f>AVERAGE(H20:H23)</f>
        <v>1.0637509279582886</v>
      </c>
      <c r="I35" s="23">
        <f>AVERAGE(I20:I22)</f>
        <v>1.0449793097635844</v>
      </c>
      <c r="J35" s="23">
        <f>AVERAGE(J20:J21)</f>
        <v>1.0320068408244363</v>
      </c>
      <c r="K35" s="23">
        <f>AVERAGE(K20:K20)</f>
        <v>1.0320350825033446</v>
      </c>
      <c r="L35" s="18"/>
      <c r="M35" s="18"/>
    </row>
    <row r="36" spans="1:13" ht="12.75">
      <c r="A36" s="19" t="s">
        <v>17</v>
      </c>
      <c r="B36" s="23">
        <f>(SUM(B25:B29)-MIN(B25:B29)-MAX(B25:B29))/3</f>
        <v>2.3710608114255645</v>
      </c>
      <c r="C36" s="23">
        <f>(SUM(C24:C28)-MIN(C24:C28)-MAX(C24:C28))/3</f>
        <v>1.5863223149547967</v>
      </c>
      <c r="D36" s="23">
        <f>(SUM(D23:D27)-MIN(D23:D27)-MAX(D23:D27))/3</f>
        <v>1.3723225869725166</v>
      </c>
      <c r="E36" s="23">
        <f>(SUM(E22:E26)-MIN(E22:E26)-MAX(E22:E26))/3</f>
        <v>1.2476493818924432</v>
      </c>
      <c r="F36" s="23">
        <f>(SUM(F21:F25)-MIN(F21:F25)-MAX(F21:F25))/3</f>
        <v>1.1533358400104554</v>
      </c>
      <c r="G36" s="23">
        <f>(SUM(G20:G24)-MIN(G20:G24)-MAX(G20:G24))/3</f>
        <v>1.1000043527419578</v>
      </c>
      <c r="H36" s="23">
        <f>(SUM(H20:H23)-MIN(H20:H23)-MAX(H20:H23))/2</f>
        <v>1.064011675461597</v>
      </c>
      <c r="I36" s="23">
        <f>(SUM(I20:I22)-MIN(I20:I22)-MAX(I20:I22))</f>
        <v>1.0449663353638985</v>
      </c>
      <c r="J36" s="23"/>
      <c r="K36" s="23"/>
      <c r="L36" s="18"/>
      <c r="M36" s="18"/>
    </row>
    <row r="37" spans="1:13" ht="12.75">
      <c r="A37" s="19" t="s">
        <v>18</v>
      </c>
      <c r="B37" s="23">
        <f>SUM(C$6:C15)/SUM(B$6:B15)</f>
        <v>2.3665903742625964</v>
      </c>
      <c r="C37" s="23">
        <f>SUM(D$6:D14)/SUM(C$6:C14)</f>
        <v>1.5865209169624788</v>
      </c>
      <c r="D37" s="23">
        <f>SUM(E$6:E13)/SUM(D$6:D13)</f>
        <v>1.373406356616987</v>
      </c>
      <c r="E37" s="23">
        <f>SUM(F$6:F12)/SUM(E$6:E12)</f>
        <v>1.2453165579731056</v>
      </c>
      <c r="F37" s="23">
        <f>SUM(G$6:G11)/SUM(F$6:F11)</f>
        <v>1.153060864866135</v>
      </c>
      <c r="G37" s="23">
        <f>SUM(H$6:H10)/SUM(G$6:G10)</f>
        <v>1.1077273148209394</v>
      </c>
      <c r="H37" s="23">
        <f>SUM(I$6:I9)/SUM(H$6:H9)</f>
        <v>1.0632269803106116</v>
      </c>
      <c r="I37" s="23">
        <f>SUM(J$6:J8)/SUM(I$6:I8)</f>
        <v>1.044936779679982</v>
      </c>
      <c r="J37" s="23">
        <f>SUM(K$6:K7)/SUM(J$6:J7)</f>
        <v>1.0320088682578723</v>
      </c>
      <c r="K37" s="23">
        <f>SUM(L$6:L6)/SUM(K$6:K6)</f>
        <v>1.0320350825033446</v>
      </c>
      <c r="L37" s="18"/>
      <c r="M37" s="18"/>
    </row>
    <row r="38" spans="1:13" ht="12.7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.75">
      <c r="A39" s="19" t="s">
        <v>19</v>
      </c>
      <c r="B39" s="23">
        <f>B33</f>
        <v>2.3780355479048207</v>
      </c>
      <c r="C39" s="23">
        <f aca="true" t="shared" si="8" ref="C39:K39">C33</f>
        <v>1.5853225812218878</v>
      </c>
      <c r="D39" s="23">
        <f t="shared" si="8"/>
        <v>1.3733446808947438</v>
      </c>
      <c r="E39" s="23">
        <f t="shared" si="8"/>
        <v>1.247649381892443</v>
      </c>
      <c r="F39" s="23">
        <f t="shared" si="8"/>
        <v>1.151319893289209</v>
      </c>
      <c r="G39" s="23">
        <f t="shared" si="8"/>
        <v>1.100004352741958</v>
      </c>
      <c r="H39" s="23">
        <f t="shared" si="8"/>
        <v>1.062345299367543</v>
      </c>
      <c r="I39" s="23">
        <f t="shared" si="8"/>
        <v>1.0449793097635844</v>
      </c>
      <c r="J39" s="23">
        <f t="shared" si="8"/>
        <v>1.0320068408244363</v>
      </c>
      <c r="K39" s="23">
        <f t="shared" si="8"/>
        <v>1.0320350825033446</v>
      </c>
      <c r="L39" s="18"/>
      <c r="M39" s="18"/>
    </row>
    <row r="40" spans="1:13" ht="12.7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4" ht="12.75">
      <c r="A44" s="10" t="s">
        <v>155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421875" style="2" customWidth="1"/>
    <col min="2" max="2" width="10.8515625" style="2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24"/>
    </row>
    <row r="2" spans="1:10" s="4" customFormat="1" ht="1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24"/>
    </row>
    <row r="3" spans="1:10" s="4" customFormat="1" ht="1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24"/>
    </row>
    <row r="4" spans="1:10" s="4" customFormat="1" ht="15">
      <c r="A4" s="16" t="s">
        <v>42</v>
      </c>
      <c r="B4" s="16"/>
      <c r="C4" s="16"/>
      <c r="D4" s="16"/>
      <c r="E4" s="16"/>
      <c r="F4" s="16"/>
      <c r="G4" s="16"/>
      <c r="H4" s="16"/>
      <c r="I4" s="16"/>
      <c r="J4" s="24"/>
    </row>
    <row r="5" spans="1:10" ht="13.5" thickBot="1">
      <c r="A5" s="18"/>
      <c r="B5" s="18"/>
      <c r="C5" s="17"/>
      <c r="D5" s="17"/>
      <c r="E5" s="19"/>
      <c r="F5" s="19"/>
      <c r="G5" s="21"/>
      <c r="H5" s="19"/>
      <c r="I5" s="19"/>
      <c r="J5" s="18"/>
    </row>
    <row r="6" spans="1:10" ht="13.5" thickBot="1">
      <c r="A6" s="45" t="s">
        <v>111</v>
      </c>
      <c r="B6" s="47"/>
      <c r="C6" s="45" t="s">
        <v>26</v>
      </c>
      <c r="D6" s="47"/>
      <c r="E6" s="45" t="s">
        <v>35</v>
      </c>
      <c r="F6" s="47"/>
      <c r="G6" s="25" t="s">
        <v>40</v>
      </c>
      <c r="H6" s="45" t="s">
        <v>43</v>
      </c>
      <c r="I6" s="47"/>
      <c r="J6" s="18"/>
    </row>
    <row r="7" spans="1:10" ht="12.75">
      <c r="A7" s="59" t="s">
        <v>21</v>
      </c>
      <c r="B7" s="73" t="s">
        <v>23</v>
      </c>
      <c r="C7" s="59" t="s">
        <v>27</v>
      </c>
      <c r="D7" s="73" t="s">
        <v>29</v>
      </c>
      <c r="E7" s="59" t="s">
        <v>28</v>
      </c>
      <c r="F7" s="73" t="s">
        <v>34</v>
      </c>
      <c r="G7" s="21"/>
      <c r="H7" s="59" t="s">
        <v>28</v>
      </c>
      <c r="I7" s="73" t="s">
        <v>34</v>
      </c>
      <c r="J7" s="18"/>
    </row>
    <row r="8" spans="1:10" ht="12.75">
      <c r="A8" s="74" t="s">
        <v>22</v>
      </c>
      <c r="B8" s="75" t="s">
        <v>41</v>
      </c>
      <c r="C8" s="74" t="s">
        <v>28</v>
      </c>
      <c r="D8" s="75" t="s">
        <v>30</v>
      </c>
      <c r="E8" s="74" t="s">
        <v>22</v>
      </c>
      <c r="F8" s="75" t="s">
        <v>41</v>
      </c>
      <c r="G8" s="26"/>
      <c r="H8" s="74" t="s">
        <v>22</v>
      </c>
      <c r="I8" s="75" t="s">
        <v>44</v>
      </c>
      <c r="J8" s="18"/>
    </row>
    <row r="9" spans="1:10" ht="12.75">
      <c r="A9" s="62">
        <v>12</v>
      </c>
      <c r="B9" s="76">
        <f>'L Paid Data'!B$39</f>
        <v>2.3780355479048207</v>
      </c>
      <c r="C9" s="62">
        <f aca="true" t="shared" si="0" ref="C9:C18">A9</f>
        <v>12</v>
      </c>
      <c r="D9" s="78">
        <f aca="true" t="shared" si="1" ref="D9:D18">LN(LN(B9))</f>
        <v>-0.14355316113632716</v>
      </c>
      <c r="E9" s="62">
        <f>C9</f>
        <v>12</v>
      </c>
      <c r="F9" s="76">
        <f aca="true" t="shared" si="2" ref="F9:F32">$D$20^($D$21^E9)</f>
        <v>2.0073038803670253</v>
      </c>
      <c r="G9" s="28"/>
      <c r="H9" s="62">
        <f>E9</f>
        <v>12</v>
      </c>
      <c r="I9" s="76">
        <f aca="true" t="shared" si="3" ref="I9:I18">I10*B9</f>
        <v>10.398181634752024</v>
      </c>
      <c r="J9" s="18"/>
    </row>
    <row r="10" spans="1:10" ht="12.75">
      <c r="A10" s="62">
        <f aca="true" t="shared" si="4" ref="A10:A18">A9+12</f>
        <v>24</v>
      </c>
      <c r="B10" s="76">
        <f>'L Paid Data'!C$39</f>
        <v>1.5853225812218878</v>
      </c>
      <c r="C10" s="62">
        <f t="shared" si="0"/>
        <v>24</v>
      </c>
      <c r="D10" s="78">
        <f t="shared" si="1"/>
        <v>-0.7748174114872237</v>
      </c>
      <c r="E10" s="62">
        <f aca="true" t="shared" si="5" ref="E10:E32">E9+12</f>
        <v>24</v>
      </c>
      <c r="F10" s="76">
        <f t="shared" si="2"/>
        <v>1.6101737094172501</v>
      </c>
      <c r="G10" s="28"/>
      <c r="H10" s="62">
        <f aca="true" t="shared" si="6" ref="H10:H19">H9+12</f>
        <v>24</v>
      </c>
      <c r="I10" s="76">
        <f t="shared" si="3"/>
        <v>4.372593018600328</v>
      </c>
      <c r="J10" s="18"/>
    </row>
    <row r="11" spans="1:10" ht="12.75">
      <c r="A11" s="62">
        <f t="shared" si="4"/>
        <v>36</v>
      </c>
      <c r="B11" s="76">
        <f>'L Paid Data'!D$39</f>
        <v>1.3733446808947438</v>
      </c>
      <c r="C11" s="62">
        <f t="shared" si="0"/>
        <v>36</v>
      </c>
      <c r="D11" s="78">
        <f t="shared" si="1"/>
        <v>-1.1480678912357063</v>
      </c>
      <c r="E11" s="62">
        <f t="shared" si="5"/>
        <v>36</v>
      </c>
      <c r="F11" s="76">
        <f t="shared" si="2"/>
        <v>1.3849132617502753</v>
      </c>
      <c r="G11" s="28"/>
      <c r="H11" s="62">
        <f t="shared" si="6"/>
        <v>36</v>
      </c>
      <c r="I11" s="76">
        <f t="shared" si="3"/>
        <v>2.7581724189093113</v>
      </c>
      <c r="J11" s="18"/>
    </row>
    <row r="12" spans="1:10" ht="12.75">
      <c r="A12" s="62">
        <f t="shared" si="4"/>
        <v>48</v>
      </c>
      <c r="B12" s="76">
        <f>'L Paid Data'!E$39</f>
        <v>1.247649381892443</v>
      </c>
      <c r="C12" s="62">
        <f t="shared" si="0"/>
        <v>48</v>
      </c>
      <c r="D12" s="78">
        <f t="shared" si="1"/>
        <v>-1.5084109840623545</v>
      </c>
      <c r="E12" s="62">
        <f t="shared" si="5"/>
        <v>48</v>
      </c>
      <c r="F12" s="76">
        <f t="shared" si="2"/>
        <v>1.249336598106407</v>
      </c>
      <c r="G12" s="28"/>
      <c r="H12" s="62">
        <f t="shared" si="6"/>
        <v>48</v>
      </c>
      <c r="I12" s="76">
        <f t="shared" si="3"/>
        <v>2.008361380270787</v>
      </c>
      <c r="J12" s="18"/>
    </row>
    <row r="13" spans="1:10" ht="12.75">
      <c r="A13" s="62">
        <f t="shared" si="4"/>
        <v>60</v>
      </c>
      <c r="B13" s="76">
        <f>'L Paid Data'!F$39</f>
        <v>1.151319893289209</v>
      </c>
      <c r="C13" s="62">
        <f t="shared" si="0"/>
        <v>60</v>
      </c>
      <c r="D13" s="78">
        <f t="shared" si="1"/>
        <v>-1.9596408626378168</v>
      </c>
      <c r="E13" s="62">
        <f t="shared" si="5"/>
        <v>60</v>
      </c>
      <c r="F13" s="76">
        <f t="shared" si="2"/>
        <v>1.164372996762054</v>
      </c>
      <c r="G13" s="28"/>
      <c r="H13" s="62">
        <f t="shared" si="6"/>
        <v>60</v>
      </c>
      <c r="I13" s="76">
        <f t="shared" si="3"/>
        <v>1.6097161665920046</v>
      </c>
      <c r="J13" s="18"/>
    </row>
    <row r="14" spans="1:10" ht="12.75">
      <c r="A14" s="62">
        <f t="shared" si="4"/>
        <v>72</v>
      </c>
      <c r="B14" s="76">
        <f>'L Paid Data'!G$39</f>
        <v>1.100004352741958</v>
      </c>
      <c r="C14" s="62">
        <f t="shared" si="0"/>
        <v>72</v>
      </c>
      <c r="D14" s="78">
        <f t="shared" si="1"/>
        <v>-2.350577138980829</v>
      </c>
      <c r="E14" s="62">
        <f t="shared" si="5"/>
        <v>72</v>
      </c>
      <c r="F14" s="76">
        <f t="shared" si="2"/>
        <v>1.1096396696964492</v>
      </c>
      <c r="G14" s="28"/>
      <c r="H14" s="62">
        <f t="shared" si="6"/>
        <v>72</v>
      </c>
      <c r="I14" s="76">
        <f t="shared" si="3"/>
        <v>1.398148486771302</v>
      </c>
      <c r="J14" s="18"/>
    </row>
    <row r="15" spans="1:10" ht="12.75">
      <c r="A15" s="62">
        <f t="shared" si="4"/>
        <v>84</v>
      </c>
      <c r="B15" s="76">
        <f>'L Paid Data'!H$39</f>
        <v>1.062345299367543</v>
      </c>
      <c r="C15" s="62">
        <f t="shared" si="0"/>
        <v>84</v>
      </c>
      <c r="D15" s="78">
        <f t="shared" si="1"/>
        <v>-2.8054589060345867</v>
      </c>
      <c r="E15" s="62">
        <f t="shared" si="5"/>
        <v>84</v>
      </c>
      <c r="F15" s="76">
        <f t="shared" si="2"/>
        <v>1.0737108783448561</v>
      </c>
      <c r="G15" s="28"/>
      <c r="H15" s="62">
        <f t="shared" si="6"/>
        <v>84</v>
      </c>
      <c r="I15" s="76">
        <f t="shared" si="3"/>
        <v>1.2710390493330015</v>
      </c>
      <c r="J15" s="18"/>
    </row>
    <row r="16" spans="1:10" ht="12.75">
      <c r="A16" s="62">
        <f t="shared" si="4"/>
        <v>96</v>
      </c>
      <c r="B16" s="76">
        <f>'L Paid Data'!I$39</f>
        <v>1.0449793097635844</v>
      </c>
      <c r="C16" s="62">
        <f t="shared" si="0"/>
        <v>96</v>
      </c>
      <c r="D16" s="78">
        <f t="shared" si="1"/>
        <v>-3.1236318756327757</v>
      </c>
      <c r="E16" s="62">
        <f t="shared" si="5"/>
        <v>96</v>
      </c>
      <c r="F16" s="76">
        <f t="shared" si="2"/>
        <v>1.0498209805717709</v>
      </c>
      <c r="G16" s="28"/>
      <c r="H16" s="62">
        <f t="shared" si="6"/>
        <v>96</v>
      </c>
      <c r="I16" s="76">
        <f t="shared" si="3"/>
        <v>1.196446249717208</v>
      </c>
      <c r="J16" s="18"/>
    </row>
    <row r="17" spans="1:10" ht="12.75">
      <c r="A17" s="62">
        <f t="shared" si="4"/>
        <v>108</v>
      </c>
      <c r="B17" s="76">
        <f>'L Paid Data'!J$39</f>
        <v>1.0320068408244363</v>
      </c>
      <c r="C17" s="62">
        <f t="shared" si="0"/>
        <v>108</v>
      </c>
      <c r="D17" s="78">
        <f t="shared" si="1"/>
        <v>-3.457599628447593</v>
      </c>
      <c r="E17" s="62">
        <f t="shared" si="5"/>
        <v>108</v>
      </c>
      <c r="F17" s="76">
        <f t="shared" si="2"/>
        <v>1.0337959584083525</v>
      </c>
      <c r="G17" s="28"/>
      <c r="H17" s="62">
        <f t="shared" si="6"/>
        <v>108</v>
      </c>
      <c r="I17" s="76">
        <f t="shared" si="3"/>
        <v>1.1449473099978327</v>
      </c>
      <c r="J17" s="18"/>
    </row>
    <row r="18" spans="1:10" ht="13.5" thickBot="1">
      <c r="A18" s="63">
        <f t="shared" si="4"/>
        <v>120</v>
      </c>
      <c r="B18" s="77">
        <f>'L Paid Data'!K$39</f>
        <v>1.0320350825033446</v>
      </c>
      <c r="C18" s="63">
        <f t="shared" si="0"/>
        <v>120</v>
      </c>
      <c r="D18" s="79">
        <f t="shared" si="1"/>
        <v>-3.4567314082461857</v>
      </c>
      <c r="E18" s="62">
        <f t="shared" si="5"/>
        <v>120</v>
      </c>
      <c r="F18" s="76">
        <f t="shared" si="2"/>
        <v>1.022981912698409</v>
      </c>
      <c r="G18" s="28"/>
      <c r="H18" s="62">
        <f t="shared" si="6"/>
        <v>120</v>
      </c>
      <c r="I18" s="76">
        <f t="shared" si="3"/>
        <v>1.1094377136910953</v>
      </c>
      <c r="J18" s="18"/>
    </row>
    <row r="19" spans="1:10" ht="13.5" thickBot="1">
      <c r="A19" s="18"/>
      <c r="B19" s="18"/>
      <c r="C19" s="18"/>
      <c r="D19" s="18"/>
      <c r="E19" s="62">
        <f t="shared" si="5"/>
        <v>132</v>
      </c>
      <c r="F19" s="76">
        <f t="shared" si="2"/>
        <v>1.0156543729879688</v>
      </c>
      <c r="G19" s="28"/>
      <c r="H19" s="63">
        <f t="shared" si="6"/>
        <v>132</v>
      </c>
      <c r="I19" s="77">
        <f>C31</f>
        <v>1.075</v>
      </c>
      <c r="J19" s="18"/>
    </row>
    <row r="20" spans="1:10" ht="12.75">
      <c r="A20" s="80" t="s">
        <v>31</v>
      </c>
      <c r="B20" s="81"/>
      <c r="C20" s="82" t="s">
        <v>33</v>
      </c>
      <c r="D20" s="83">
        <f>EXP(EXP(INTERCEPT(D$9:D$18,C$9:C$18)))</f>
        <v>2.771162724823026</v>
      </c>
      <c r="E20" s="62">
        <f t="shared" si="5"/>
        <v>144</v>
      </c>
      <c r="F20" s="76">
        <f t="shared" si="2"/>
        <v>1.0106753397111903</v>
      </c>
      <c r="G20" s="28"/>
      <c r="H20" s="21"/>
      <c r="I20" s="28"/>
      <c r="J20" s="18"/>
    </row>
    <row r="21" spans="1:10" ht="13.5" thickBot="1">
      <c r="A21" s="84"/>
      <c r="B21" s="85"/>
      <c r="C21" s="86" t="s">
        <v>32</v>
      </c>
      <c r="D21" s="87">
        <f>EXP(SLOPE(D$9:D$18,C$9:C$18))</f>
        <v>0.9688011019101688</v>
      </c>
      <c r="E21" s="62">
        <f t="shared" si="5"/>
        <v>156</v>
      </c>
      <c r="F21" s="76">
        <f t="shared" si="2"/>
        <v>1.007285621230383</v>
      </c>
      <c r="G21" s="28"/>
      <c r="H21" s="25" t="s">
        <v>45</v>
      </c>
      <c r="I21" s="29"/>
      <c r="J21" s="18"/>
    </row>
    <row r="22" spans="1:10" ht="12.75">
      <c r="A22" s="18"/>
      <c r="B22" s="18"/>
      <c r="C22" s="18"/>
      <c r="D22" s="18"/>
      <c r="E22" s="62">
        <f t="shared" si="5"/>
        <v>168</v>
      </c>
      <c r="F22" s="76">
        <f t="shared" si="2"/>
        <v>1.0049748828342098</v>
      </c>
      <c r="G22" s="28"/>
      <c r="H22" s="25" t="s">
        <v>46</v>
      </c>
      <c r="I22" s="29"/>
      <c r="J22" s="18"/>
    </row>
    <row r="23" spans="1:10" ht="12.75">
      <c r="A23" s="18"/>
      <c r="B23" s="18"/>
      <c r="C23" s="18"/>
      <c r="D23" s="18"/>
      <c r="E23" s="62">
        <f t="shared" si="5"/>
        <v>180</v>
      </c>
      <c r="F23" s="76">
        <f t="shared" si="2"/>
        <v>1.0033982644924508</v>
      </c>
      <c r="G23" s="28"/>
      <c r="H23" s="21"/>
      <c r="I23" s="28"/>
      <c r="J23" s="18"/>
    </row>
    <row r="24" spans="1:10" ht="13.5" thickBot="1">
      <c r="A24" s="18"/>
      <c r="B24" s="18"/>
      <c r="C24" s="18"/>
      <c r="D24" s="18"/>
      <c r="E24" s="62">
        <f t="shared" si="5"/>
        <v>192</v>
      </c>
      <c r="F24" s="76">
        <f t="shared" si="2"/>
        <v>1.0023218784902683</v>
      </c>
      <c r="G24" s="28"/>
      <c r="H24" s="21"/>
      <c r="I24" s="28"/>
      <c r="J24" s="18"/>
    </row>
    <row r="25" spans="1:10" ht="12.75">
      <c r="A25" s="80" t="s">
        <v>38</v>
      </c>
      <c r="B25" s="81"/>
      <c r="C25" s="88"/>
      <c r="D25" s="18"/>
      <c r="E25" s="62">
        <f t="shared" si="5"/>
        <v>204</v>
      </c>
      <c r="F25" s="76">
        <f t="shared" si="2"/>
        <v>1.0015867028274423</v>
      </c>
      <c r="G25" s="28"/>
      <c r="H25" s="21"/>
      <c r="I25" s="28"/>
      <c r="J25" s="18"/>
    </row>
    <row r="26" spans="1:10" ht="12.75">
      <c r="A26" s="89"/>
      <c r="B26" s="30"/>
      <c r="C26" s="90"/>
      <c r="D26" s="18"/>
      <c r="E26" s="62">
        <f t="shared" si="5"/>
        <v>216</v>
      </c>
      <c r="F26" s="76">
        <f t="shared" si="2"/>
        <v>1.0010844315374534</v>
      </c>
      <c r="G26" s="28"/>
      <c r="H26" s="21"/>
      <c r="I26" s="28"/>
      <c r="J26" s="18"/>
    </row>
    <row r="27" spans="1:10" ht="12.75">
      <c r="A27" s="89" t="s">
        <v>39</v>
      </c>
      <c r="B27" s="30"/>
      <c r="C27" s="91">
        <f>F19*F20*F21*F22*F23*F24*F25*F26*F27*F28*F29*F30*F31*F32</f>
        <v>1.0500707074580917</v>
      </c>
      <c r="D27" s="18"/>
      <c r="E27" s="62">
        <f t="shared" si="5"/>
        <v>228</v>
      </c>
      <c r="F27" s="76">
        <f t="shared" si="2"/>
        <v>1.0007412132192421</v>
      </c>
      <c r="G27" s="28"/>
      <c r="H27" s="21"/>
      <c r="I27" s="28"/>
      <c r="J27" s="18"/>
    </row>
    <row r="28" spans="1:10" ht="12.75">
      <c r="A28" s="89"/>
      <c r="B28" s="30"/>
      <c r="C28" s="91"/>
      <c r="D28" s="18"/>
      <c r="E28" s="62">
        <f t="shared" si="5"/>
        <v>240</v>
      </c>
      <c r="F28" s="76">
        <f t="shared" si="2"/>
        <v>1.000506649638388</v>
      </c>
      <c r="G28" s="28"/>
      <c r="H28" s="21"/>
      <c r="I28" s="28"/>
      <c r="J28" s="18"/>
    </row>
    <row r="29" spans="1:10" ht="12.75">
      <c r="A29" s="89" t="s">
        <v>36</v>
      </c>
      <c r="B29" s="30"/>
      <c r="C29" s="91">
        <v>1.135</v>
      </c>
      <c r="D29" s="18"/>
      <c r="E29" s="62">
        <f t="shared" si="5"/>
        <v>252</v>
      </c>
      <c r="F29" s="76">
        <f t="shared" si="2"/>
        <v>1.0003463286542473</v>
      </c>
      <c r="G29" s="28"/>
      <c r="H29" s="21"/>
      <c r="I29" s="28"/>
      <c r="J29" s="18"/>
    </row>
    <row r="30" spans="1:10" ht="12.75">
      <c r="A30" s="89"/>
      <c r="B30" s="30"/>
      <c r="C30" s="91"/>
      <c r="D30" s="18"/>
      <c r="E30" s="62">
        <f t="shared" si="5"/>
        <v>264</v>
      </c>
      <c r="F30" s="76">
        <f t="shared" si="2"/>
        <v>1.0002367446232434</v>
      </c>
      <c r="G30" s="28"/>
      <c r="H30" s="21"/>
      <c r="I30" s="28"/>
      <c r="J30" s="18"/>
    </row>
    <row r="31" spans="1:10" ht="13.5" thickBot="1">
      <c r="A31" s="84" t="s">
        <v>37</v>
      </c>
      <c r="B31" s="85"/>
      <c r="C31" s="92">
        <v>1.075</v>
      </c>
      <c r="D31" s="18"/>
      <c r="E31" s="62">
        <f t="shared" si="5"/>
        <v>276</v>
      </c>
      <c r="F31" s="76">
        <f t="shared" si="2"/>
        <v>1.0001618375706032</v>
      </c>
      <c r="G31" s="28"/>
      <c r="H31" s="21"/>
      <c r="I31" s="28"/>
      <c r="J31" s="18"/>
    </row>
    <row r="32" spans="1:10" ht="13.5" thickBot="1">
      <c r="A32" s="18"/>
      <c r="B32" s="18"/>
      <c r="C32" s="18"/>
      <c r="D32" s="18"/>
      <c r="E32" s="63">
        <f t="shared" si="5"/>
        <v>288</v>
      </c>
      <c r="F32" s="77">
        <f t="shared" si="2"/>
        <v>1.0001106327536073</v>
      </c>
      <c r="G32" s="28"/>
      <c r="H32" s="21"/>
      <c r="I32" s="28"/>
      <c r="J32" s="18"/>
    </row>
    <row r="33" spans="1:10" ht="12.75">
      <c r="A33" s="18"/>
      <c r="B33" s="18"/>
      <c r="C33" s="18"/>
      <c r="D33" s="18"/>
      <c r="E33" s="19"/>
      <c r="F33" s="19"/>
      <c r="G33" s="19"/>
      <c r="H33" s="19"/>
      <c r="I33" s="19"/>
      <c r="J33" s="18"/>
    </row>
    <row r="38" ht="12.75">
      <c r="A38" s="2" t="s">
        <v>156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spans="1:13" ht="15">
      <c r="A1" s="16" t="s">
        <v>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3.5" thickBot="1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3.5" thickBot="1">
      <c r="A3" s="19"/>
      <c r="B3" s="45" t="s">
        <v>87</v>
      </c>
      <c r="C3" s="46"/>
      <c r="D3" s="46"/>
      <c r="E3" s="46"/>
      <c r="F3" s="46"/>
      <c r="G3" s="46"/>
      <c r="H3" s="46"/>
      <c r="I3" s="46"/>
      <c r="J3" s="46"/>
      <c r="K3" s="46"/>
      <c r="L3" s="47"/>
      <c r="M3" s="18"/>
    </row>
    <row r="4" spans="1:13" ht="12.75">
      <c r="A4" s="56" t="s">
        <v>0</v>
      </c>
      <c r="B4" s="64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/>
      <c r="M4" s="18"/>
    </row>
    <row r="5" spans="1:13" ht="13.5" thickBot="1">
      <c r="A5" s="57" t="s">
        <v>1</v>
      </c>
      <c r="B5" s="63">
        <v>12</v>
      </c>
      <c r="C5" s="71">
        <f aca="true" t="shared" si="0" ref="C5:L5">B5+12</f>
        <v>24</v>
      </c>
      <c r="D5" s="71">
        <f t="shared" si="0"/>
        <v>36</v>
      </c>
      <c r="E5" s="71">
        <f t="shared" si="0"/>
        <v>48</v>
      </c>
      <c r="F5" s="71">
        <f t="shared" si="0"/>
        <v>60</v>
      </c>
      <c r="G5" s="71">
        <f t="shared" si="0"/>
        <v>72</v>
      </c>
      <c r="H5" s="71">
        <f t="shared" si="0"/>
        <v>84</v>
      </c>
      <c r="I5" s="71">
        <f t="shared" si="0"/>
        <v>96</v>
      </c>
      <c r="J5" s="71">
        <f t="shared" si="0"/>
        <v>108</v>
      </c>
      <c r="K5" s="71">
        <f t="shared" si="0"/>
        <v>120</v>
      </c>
      <c r="L5" s="72">
        <f t="shared" si="0"/>
        <v>132</v>
      </c>
      <c r="M5" s="18"/>
    </row>
    <row r="6" spans="1:13" ht="12.75">
      <c r="A6" s="56">
        <f aca="true" t="shared" si="1" ref="A6:A14">A7-1</f>
        <v>1998</v>
      </c>
      <c r="B6" s="48">
        <v>5612</v>
      </c>
      <c r="C6" s="49">
        <v>8794</v>
      </c>
      <c r="D6" s="49">
        <v>10896</v>
      </c>
      <c r="E6" s="49">
        <v>12269</v>
      </c>
      <c r="F6" s="49">
        <v>12932</v>
      </c>
      <c r="G6" s="49">
        <v>13385</v>
      </c>
      <c r="H6" s="49">
        <v>13693</v>
      </c>
      <c r="I6" s="49">
        <v>13926</v>
      </c>
      <c r="J6" s="49">
        <v>14163</v>
      </c>
      <c r="K6" s="49">
        <v>14418</v>
      </c>
      <c r="L6" s="50">
        <v>14620</v>
      </c>
      <c r="M6" s="18"/>
    </row>
    <row r="7" spans="1:13" ht="12.75">
      <c r="A7" s="58">
        <f t="shared" si="1"/>
        <v>1999</v>
      </c>
      <c r="B7" s="51">
        <v>6752</v>
      </c>
      <c r="C7" s="20">
        <v>10520</v>
      </c>
      <c r="D7" s="20">
        <v>13066</v>
      </c>
      <c r="E7" s="20">
        <v>14738</v>
      </c>
      <c r="F7" s="20">
        <v>15666</v>
      </c>
      <c r="G7" s="20">
        <v>16230</v>
      </c>
      <c r="H7" s="20">
        <v>16603</v>
      </c>
      <c r="I7" s="20">
        <v>16902</v>
      </c>
      <c r="J7" s="20">
        <v>17206</v>
      </c>
      <c r="K7" s="20">
        <v>17516</v>
      </c>
      <c r="L7" s="52"/>
      <c r="M7" s="18"/>
    </row>
    <row r="8" spans="1:13" ht="12.75">
      <c r="A8" s="58">
        <f t="shared" si="1"/>
        <v>2000</v>
      </c>
      <c r="B8" s="51">
        <v>7642</v>
      </c>
      <c r="C8" s="20">
        <v>11837</v>
      </c>
      <c r="D8" s="20">
        <v>14773</v>
      </c>
      <c r="E8" s="20">
        <v>16649</v>
      </c>
      <c r="F8" s="20">
        <v>17615</v>
      </c>
      <c r="G8" s="20">
        <v>18249</v>
      </c>
      <c r="H8" s="20">
        <v>18650</v>
      </c>
      <c r="I8" s="20">
        <v>19004</v>
      </c>
      <c r="J8" s="20">
        <v>19346</v>
      </c>
      <c r="K8" s="20"/>
      <c r="L8" s="52"/>
      <c r="M8" s="18"/>
    </row>
    <row r="9" spans="1:13" ht="12.75">
      <c r="A9" s="58">
        <f t="shared" si="1"/>
        <v>2001</v>
      </c>
      <c r="B9" s="51">
        <v>9187</v>
      </c>
      <c r="C9" s="20">
        <v>14561</v>
      </c>
      <c r="D9" s="20">
        <v>18128</v>
      </c>
      <c r="E9" s="20">
        <v>20249</v>
      </c>
      <c r="F9" s="20">
        <v>21464</v>
      </c>
      <c r="G9" s="20">
        <v>22258</v>
      </c>
      <c r="H9" s="20">
        <v>22770</v>
      </c>
      <c r="I9" s="20">
        <v>23157</v>
      </c>
      <c r="J9" s="20"/>
      <c r="K9" s="20"/>
      <c r="L9" s="52"/>
      <c r="M9" s="18"/>
    </row>
    <row r="10" spans="1:13" ht="12.75">
      <c r="A10" s="58">
        <f t="shared" si="1"/>
        <v>2002</v>
      </c>
      <c r="B10" s="51">
        <v>10611</v>
      </c>
      <c r="C10" s="20">
        <v>16569</v>
      </c>
      <c r="D10" s="20">
        <v>20491</v>
      </c>
      <c r="E10" s="20">
        <v>23073</v>
      </c>
      <c r="F10" s="20">
        <v>24434</v>
      </c>
      <c r="G10" s="20">
        <v>25289</v>
      </c>
      <c r="H10" s="20">
        <v>25845</v>
      </c>
      <c r="I10" s="20"/>
      <c r="J10" s="20"/>
      <c r="K10" s="20"/>
      <c r="L10" s="52"/>
      <c r="M10" s="18"/>
    </row>
    <row r="11" spans="1:13" ht="12.75">
      <c r="A11" s="58">
        <f t="shared" si="1"/>
        <v>2003</v>
      </c>
      <c r="B11" s="51">
        <v>11775</v>
      </c>
      <c r="C11" s="20">
        <v>18475</v>
      </c>
      <c r="D11" s="20">
        <v>22964</v>
      </c>
      <c r="E11" s="20">
        <v>25857</v>
      </c>
      <c r="F11" s="20">
        <v>27253</v>
      </c>
      <c r="G11" s="20">
        <v>28289</v>
      </c>
      <c r="H11" s="20"/>
      <c r="I11" s="20"/>
      <c r="J11" s="20"/>
      <c r="K11" s="20"/>
      <c r="L11" s="52"/>
      <c r="M11" s="18"/>
    </row>
    <row r="12" spans="1:13" ht="12.75">
      <c r="A12" s="58">
        <f t="shared" si="1"/>
        <v>2004</v>
      </c>
      <c r="B12" s="51">
        <v>13600</v>
      </c>
      <c r="C12" s="20">
        <v>21311</v>
      </c>
      <c r="D12" s="20">
        <v>26404</v>
      </c>
      <c r="E12" s="20">
        <v>29863</v>
      </c>
      <c r="F12" s="20">
        <v>31744</v>
      </c>
      <c r="G12" s="20"/>
      <c r="H12" s="20"/>
      <c r="I12" s="20"/>
      <c r="J12" s="20"/>
      <c r="K12" s="20"/>
      <c r="L12" s="52"/>
      <c r="M12" s="18"/>
    </row>
    <row r="13" spans="1:13" ht="12.75">
      <c r="A13" s="58">
        <f t="shared" si="1"/>
        <v>2005</v>
      </c>
      <c r="B13" s="51">
        <v>15388</v>
      </c>
      <c r="C13" s="20">
        <v>24082</v>
      </c>
      <c r="D13" s="20">
        <v>29934</v>
      </c>
      <c r="E13" s="20">
        <v>33586</v>
      </c>
      <c r="F13" s="20"/>
      <c r="G13" s="20"/>
      <c r="H13" s="20"/>
      <c r="I13" s="20"/>
      <c r="J13" s="20"/>
      <c r="K13" s="20"/>
      <c r="L13" s="52"/>
      <c r="M13" s="18"/>
    </row>
    <row r="14" spans="1:13" ht="12.75">
      <c r="A14" s="58">
        <f t="shared" si="1"/>
        <v>2006</v>
      </c>
      <c r="B14" s="51">
        <v>18143</v>
      </c>
      <c r="C14" s="20">
        <v>28394</v>
      </c>
      <c r="D14" s="20">
        <v>35038</v>
      </c>
      <c r="E14" s="20"/>
      <c r="F14" s="20"/>
      <c r="G14" s="20"/>
      <c r="H14" s="20"/>
      <c r="I14" s="20"/>
      <c r="J14" s="20"/>
      <c r="K14" s="20"/>
      <c r="L14" s="52"/>
      <c r="M14" s="18"/>
    </row>
    <row r="15" spans="1:13" ht="12.75">
      <c r="A15" s="58">
        <f>A16-1</f>
        <v>2007</v>
      </c>
      <c r="B15" s="51">
        <v>21383</v>
      </c>
      <c r="C15" s="20">
        <v>33614</v>
      </c>
      <c r="D15" s="20"/>
      <c r="E15" s="20"/>
      <c r="F15" s="20"/>
      <c r="G15" s="20"/>
      <c r="H15" s="20"/>
      <c r="I15" s="20"/>
      <c r="J15" s="20"/>
      <c r="K15" s="20"/>
      <c r="L15" s="52"/>
      <c r="M15" s="18"/>
    </row>
    <row r="16" spans="1:13" ht="13.5" thickBot="1">
      <c r="A16" s="57">
        <f>curryear</f>
        <v>2008</v>
      </c>
      <c r="B16" s="53">
        <v>29195</v>
      </c>
      <c r="C16" s="54"/>
      <c r="D16" s="54"/>
      <c r="E16" s="54"/>
      <c r="F16" s="54"/>
      <c r="G16" s="54"/>
      <c r="H16" s="54"/>
      <c r="I16" s="54"/>
      <c r="J16" s="54"/>
      <c r="K16" s="54"/>
      <c r="L16" s="55"/>
      <c r="M16" s="18"/>
    </row>
    <row r="17" spans="1:13" ht="13.5" thickBot="1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/>
    </row>
    <row r="18" spans="1:13" ht="12.75">
      <c r="A18" s="56" t="s">
        <v>0</v>
      </c>
      <c r="B18" s="64" t="s">
        <v>89</v>
      </c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18"/>
    </row>
    <row r="19" spans="1:13" ht="13.5" thickBot="1">
      <c r="A19" s="57" t="s">
        <v>1</v>
      </c>
      <c r="B19" s="65" t="s">
        <v>3</v>
      </c>
      <c r="C19" s="66" t="s">
        <v>4</v>
      </c>
      <c r="D19" s="66" t="s">
        <v>5</v>
      </c>
      <c r="E19" s="66" t="s">
        <v>6</v>
      </c>
      <c r="F19" s="66" t="s">
        <v>7</v>
      </c>
      <c r="G19" s="66" t="s">
        <v>8</v>
      </c>
      <c r="H19" s="66" t="s">
        <v>9</v>
      </c>
      <c r="I19" s="66" t="s">
        <v>10</v>
      </c>
      <c r="J19" s="66" t="s">
        <v>11</v>
      </c>
      <c r="K19" s="66" t="s">
        <v>12</v>
      </c>
      <c r="L19" s="67" t="s">
        <v>13</v>
      </c>
      <c r="M19" s="18"/>
    </row>
    <row r="20" spans="1:13" ht="12.75">
      <c r="A20" s="56">
        <f aca="true" t="shared" si="2" ref="A20:A28">A21-1</f>
        <v>1998</v>
      </c>
      <c r="B20" s="68">
        <f aca="true" t="shared" si="3" ref="B20:K20">C6/B6</f>
        <v>1.5669992872416252</v>
      </c>
      <c r="C20" s="69">
        <f t="shared" si="3"/>
        <v>1.2390266090516262</v>
      </c>
      <c r="D20" s="69">
        <f t="shared" si="3"/>
        <v>1.126009544787078</v>
      </c>
      <c r="E20" s="69">
        <f t="shared" si="3"/>
        <v>1.0540386339554977</v>
      </c>
      <c r="F20" s="69">
        <f t="shared" si="3"/>
        <v>1.035029384472626</v>
      </c>
      <c r="G20" s="69">
        <f t="shared" si="3"/>
        <v>1.0230108330220395</v>
      </c>
      <c r="H20" s="69">
        <f t="shared" si="3"/>
        <v>1.0170159935733587</v>
      </c>
      <c r="I20" s="69">
        <f t="shared" si="3"/>
        <v>1.0170185264971996</v>
      </c>
      <c r="J20" s="69">
        <f t="shared" si="3"/>
        <v>1.0180046600296548</v>
      </c>
      <c r="K20" s="69">
        <f t="shared" si="3"/>
        <v>1.0140102649465945</v>
      </c>
      <c r="L20" s="50"/>
      <c r="M20" s="18"/>
    </row>
    <row r="21" spans="1:13" ht="12.75">
      <c r="A21" s="58">
        <f t="shared" si="2"/>
        <v>1999</v>
      </c>
      <c r="B21" s="70">
        <f aca="true" t="shared" si="4" ref="B21:J21">C7/B7</f>
        <v>1.5580568720379147</v>
      </c>
      <c r="C21" s="22">
        <f t="shared" si="4"/>
        <v>1.2420152091254753</v>
      </c>
      <c r="D21" s="22">
        <f t="shared" si="4"/>
        <v>1.1279657125363538</v>
      </c>
      <c r="E21" s="22">
        <f t="shared" si="4"/>
        <v>1.062966481205048</v>
      </c>
      <c r="F21" s="22">
        <f t="shared" si="4"/>
        <v>1.0360015319800842</v>
      </c>
      <c r="G21" s="22">
        <f t="shared" si="4"/>
        <v>1.0229821318545902</v>
      </c>
      <c r="H21" s="22">
        <f t="shared" si="4"/>
        <v>1.0180087935915196</v>
      </c>
      <c r="I21" s="22">
        <f t="shared" si="4"/>
        <v>1.0179860371553662</v>
      </c>
      <c r="J21" s="22">
        <f t="shared" si="4"/>
        <v>1.0180169708241311</v>
      </c>
      <c r="K21" s="22"/>
      <c r="L21" s="52"/>
      <c r="M21" s="18"/>
    </row>
    <row r="22" spans="1:13" ht="12.75">
      <c r="A22" s="58">
        <f t="shared" si="2"/>
        <v>2000</v>
      </c>
      <c r="B22" s="70">
        <f aca="true" t="shared" si="5" ref="B22:I22">C8/B8</f>
        <v>1.5489400680450145</v>
      </c>
      <c r="C22" s="22">
        <f t="shared" si="5"/>
        <v>1.2480358198867956</v>
      </c>
      <c r="D22" s="22">
        <f t="shared" si="5"/>
        <v>1.12698842482908</v>
      </c>
      <c r="E22" s="22">
        <f t="shared" si="5"/>
        <v>1.0580215027929605</v>
      </c>
      <c r="F22" s="22">
        <f t="shared" si="5"/>
        <v>1.0359920522282147</v>
      </c>
      <c r="G22" s="22">
        <f t="shared" si="5"/>
        <v>1.0219738067839335</v>
      </c>
      <c r="H22" s="22">
        <f t="shared" si="5"/>
        <v>1.0189812332439678</v>
      </c>
      <c r="I22" s="22">
        <f t="shared" si="5"/>
        <v>1.0179962113239318</v>
      </c>
      <c r="J22" s="22"/>
      <c r="K22" s="22"/>
      <c r="L22" s="52"/>
      <c r="M22" s="18"/>
    </row>
    <row r="23" spans="1:13" ht="12.75">
      <c r="A23" s="58">
        <f t="shared" si="2"/>
        <v>2001</v>
      </c>
      <c r="B23" s="70">
        <f aca="true" t="shared" si="6" ref="B23:H23">C9/B9</f>
        <v>1.5849570044628278</v>
      </c>
      <c r="C23" s="22">
        <f t="shared" si="6"/>
        <v>1.2449694389121626</v>
      </c>
      <c r="D23" s="22">
        <f t="shared" si="6"/>
        <v>1.1170013239187997</v>
      </c>
      <c r="E23" s="22">
        <f t="shared" si="6"/>
        <v>1.0600029631092893</v>
      </c>
      <c r="F23" s="22">
        <f t="shared" si="6"/>
        <v>1.036992172940738</v>
      </c>
      <c r="G23" s="22">
        <f t="shared" si="6"/>
        <v>1.0230029652259862</v>
      </c>
      <c r="H23" s="22">
        <f t="shared" si="6"/>
        <v>1.01699604743083</v>
      </c>
      <c r="I23" s="22"/>
      <c r="J23" s="22"/>
      <c r="K23" s="22"/>
      <c r="L23" s="52"/>
      <c r="M23" s="18"/>
    </row>
    <row r="24" spans="1:13" ht="12.75">
      <c r="A24" s="58">
        <f t="shared" si="2"/>
        <v>2002</v>
      </c>
      <c r="B24" s="70">
        <f aca="true" t="shared" si="7" ref="B24:G24">C10/B10</f>
        <v>1.561492790500424</v>
      </c>
      <c r="C24" s="22">
        <f t="shared" si="7"/>
        <v>1.2367071036272557</v>
      </c>
      <c r="D24" s="22">
        <f t="shared" si="7"/>
        <v>1.1260065394563468</v>
      </c>
      <c r="E24" s="22">
        <f t="shared" si="7"/>
        <v>1.0589866944047155</v>
      </c>
      <c r="F24" s="22">
        <f t="shared" si="7"/>
        <v>1.0349922239502334</v>
      </c>
      <c r="G24" s="22">
        <f t="shared" si="7"/>
        <v>1.0219858436474356</v>
      </c>
      <c r="H24" s="22"/>
      <c r="I24" s="22"/>
      <c r="J24" s="22"/>
      <c r="K24" s="22"/>
      <c r="L24" s="52"/>
      <c r="M24" s="18"/>
    </row>
    <row r="25" spans="1:13" ht="12.75">
      <c r="A25" s="58">
        <f t="shared" si="2"/>
        <v>2003</v>
      </c>
      <c r="B25" s="70">
        <f>C11/B11</f>
        <v>1.5690021231422506</v>
      </c>
      <c r="C25" s="22">
        <f>D11/C11</f>
        <v>1.2429769959404602</v>
      </c>
      <c r="D25" s="22">
        <f>E11/D11</f>
        <v>1.1259797944608954</v>
      </c>
      <c r="E25" s="22">
        <f>F11/E11</f>
        <v>1.0539892485593843</v>
      </c>
      <c r="F25" s="22">
        <f>G11/F11</f>
        <v>1.0380141635783215</v>
      </c>
      <c r="G25" s="22"/>
      <c r="H25" s="22"/>
      <c r="I25" s="22"/>
      <c r="J25" s="22"/>
      <c r="K25" s="22"/>
      <c r="L25" s="52"/>
      <c r="M25" s="18"/>
    </row>
    <row r="26" spans="1:13" ht="12.75">
      <c r="A26" s="58">
        <f t="shared" si="2"/>
        <v>2004</v>
      </c>
      <c r="B26" s="70">
        <f>C12/B12</f>
        <v>1.566985294117647</v>
      </c>
      <c r="C26" s="22">
        <f>D12/C12</f>
        <v>1.2389845619633053</v>
      </c>
      <c r="D26" s="22">
        <f>E12/D12</f>
        <v>1.131002878351765</v>
      </c>
      <c r="E26" s="22">
        <f>F12/E12</f>
        <v>1.0629876435723136</v>
      </c>
      <c r="F26" s="22"/>
      <c r="G26" s="22"/>
      <c r="H26" s="22"/>
      <c r="I26" s="22"/>
      <c r="J26" s="22"/>
      <c r="K26" s="22"/>
      <c r="L26" s="52"/>
      <c r="M26" s="18"/>
    </row>
    <row r="27" spans="1:13" ht="12.75">
      <c r="A27" s="58">
        <f t="shared" si="2"/>
        <v>2005</v>
      </c>
      <c r="B27" s="70">
        <f>C13/B13</f>
        <v>1.564985703145308</v>
      </c>
      <c r="C27" s="22">
        <f>D13/C13</f>
        <v>1.243003072834482</v>
      </c>
      <c r="D27" s="22">
        <f>E13/D13</f>
        <v>1.1220017371550746</v>
      </c>
      <c r="E27" s="22"/>
      <c r="F27" s="22"/>
      <c r="G27" s="22"/>
      <c r="H27" s="22"/>
      <c r="I27" s="22"/>
      <c r="J27" s="22"/>
      <c r="K27" s="22"/>
      <c r="L27" s="52"/>
      <c r="M27" s="18"/>
    </row>
    <row r="28" spans="1:13" ht="12.75">
      <c r="A28" s="58">
        <f t="shared" si="2"/>
        <v>2006</v>
      </c>
      <c r="B28" s="70">
        <f>C14/B14</f>
        <v>1.565011299123629</v>
      </c>
      <c r="C28" s="22">
        <f>D14/C14</f>
        <v>1.2339930971331972</v>
      </c>
      <c r="D28" s="22"/>
      <c r="E28" s="22"/>
      <c r="F28" s="22"/>
      <c r="G28" s="22"/>
      <c r="H28" s="22"/>
      <c r="I28" s="22"/>
      <c r="J28" s="22"/>
      <c r="K28" s="22"/>
      <c r="L28" s="52"/>
      <c r="M28" s="18"/>
    </row>
    <row r="29" spans="1:13" ht="12.75">
      <c r="A29" s="58">
        <f>A30-1</f>
        <v>2007</v>
      </c>
      <c r="B29" s="70">
        <f>C15/B15</f>
        <v>1.571996445774681</v>
      </c>
      <c r="C29" s="22"/>
      <c r="D29" s="22"/>
      <c r="E29" s="22"/>
      <c r="F29" s="22"/>
      <c r="G29" s="22"/>
      <c r="H29" s="22"/>
      <c r="I29" s="22"/>
      <c r="J29" s="22"/>
      <c r="K29" s="22"/>
      <c r="L29" s="52"/>
      <c r="M29" s="18"/>
    </row>
    <row r="30" spans="1:13" ht="13.5" thickBot="1">
      <c r="A30" s="57">
        <f>curryear</f>
        <v>2008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18"/>
    </row>
    <row r="31" spans="1:13" ht="12.7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8"/>
    </row>
    <row r="32" spans="1:13" ht="12.7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9" t="s">
        <v>14</v>
      </c>
      <c r="B33" s="23">
        <f>AVERAGE(B27:B29)</f>
        <v>1.5673311493478728</v>
      </c>
      <c r="C33" s="23">
        <f>AVERAGE(C26:C28)</f>
        <v>1.2386602439769947</v>
      </c>
      <c r="D33" s="23">
        <f>AVERAGE(D25:D27)</f>
        <v>1.1263281366559117</v>
      </c>
      <c r="E33" s="23">
        <f>AVERAGE(E24:E26)</f>
        <v>1.0586545288454712</v>
      </c>
      <c r="F33" s="23">
        <f>AVERAGE(F23:F25)</f>
        <v>1.0366661868230975</v>
      </c>
      <c r="G33" s="23">
        <f>AVERAGE(G22:G24)</f>
        <v>1.0223208718857852</v>
      </c>
      <c r="H33" s="23">
        <f>AVERAGE(H21:H23)</f>
        <v>1.0179953580887726</v>
      </c>
      <c r="I33" s="23">
        <f>AVERAGE(I20:I22)</f>
        <v>1.017666924992166</v>
      </c>
      <c r="J33" s="23">
        <f>AVERAGE(J20:J21)</f>
        <v>1.018010815426893</v>
      </c>
      <c r="K33" s="23">
        <f>AVERAGE(K20:K20)</f>
        <v>1.0140102649465945</v>
      </c>
      <c r="L33" s="18"/>
      <c r="M33" s="18"/>
    </row>
    <row r="34" spans="1:13" ht="12.75">
      <c r="A34" s="19" t="s">
        <v>15</v>
      </c>
      <c r="B34" s="23">
        <f>SUM(C13:C15)/SUM(B13:B15)</f>
        <v>1.567724077648687</v>
      </c>
      <c r="C34" s="23">
        <f>SUM(D12:D14)/SUM(C12:C14)</f>
        <v>1.2383753235664818</v>
      </c>
      <c r="D34" s="23">
        <f>SUM(E11:E13)/SUM(D11:D13)</f>
        <v>1.126150664548183</v>
      </c>
      <c r="E34" s="23">
        <f>SUM(F10:F12)/SUM(E10:E12)</f>
        <v>1.0588630969756196</v>
      </c>
      <c r="F34" s="23">
        <f>SUM(G9:G11)/SUM(F9:F11)</f>
        <v>1.0367048980875175</v>
      </c>
      <c r="G34" s="23">
        <f>SUM(H8:H10)/SUM(G8:G10)</f>
        <v>1.0223265852027479</v>
      </c>
      <c r="H34" s="23">
        <f>SUM(I7:I9)/SUM(H7:H9)</f>
        <v>1.017923926718715</v>
      </c>
      <c r="I34" s="23">
        <f>SUM(J6:J8)/SUM(I6:I8)</f>
        <v>1.0177195376464923</v>
      </c>
      <c r="J34" s="23">
        <f>SUM(K6:K7)/SUM(J6:J7)</f>
        <v>1.0180114125410438</v>
      </c>
      <c r="K34" s="23">
        <f>SUM(L6:L6)/SUM(K6:K6)</f>
        <v>1.0140102649465945</v>
      </c>
      <c r="L34" s="18"/>
      <c r="M34" s="18"/>
    </row>
    <row r="35" spans="1:13" ht="12.75">
      <c r="A35" s="19" t="s">
        <v>16</v>
      </c>
      <c r="B35" s="23">
        <f>AVERAGE(B25:B29)</f>
        <v>1.567596173060703</v>
      </c>
      <c r="C35" s="23">
        <f>AVERAGE(C24:C28)</f>
        <v>1.2391329662997401</v>
      </c>
      <c r="D35" s="23">
        <f>AVERAGE(D23:D27)</f>
        <v>1.1243984546685764</v>
      </c>
      <c r="E35" s="23">
        <f>AVERAGE(E22:E26)</f>
        <v>1.0587976104877326</v>
      </c>
      <c r="F35" s="23">
        <f>AVERAGE(F21:F25)</f>
        <v>1.0363984289355184</v>
      </c>
      <c r="G35" s="23">
        <f>AVERAGE(G20:G24)</f>
        <v>1.0225911161067969</v>
      </c>
      <c r="H35" s="23">
        <f>AVERAGE(H20:H23)</f>
        <v>1.017750516959919</v>
      </c>
      <c r="I35" s="23">
        <f>AVERAGE(I20:I22)</f>
        <v>1.017666924992166</v>
      </c>
      <c r="J35" s="23">
        <f>AVERAGE(J20:J21)</f>
        <v>1.018010815426893</v>
      </c>
      <c r="K35" s="23">
        <f>AVERAGE(K20:K20)</f>
        <v>1.0140102649465945</v>
      </c>
      <c r="L35" s="18"/>
      <c r="M35" s="18"/>
    </row>
    <row r="36" spans="1:13" ht="12.75">
      <c r="A36" s="19" t="s">
        <v>17</v>
      </c>
      <c r="B36" s="23">
        <f>(SUM(B25:B29)-MIN(B25:B29)-MAX(B25:B29))/3</f>
        <v>1.5669995721278422</v>
      </c>
      <c r="C36" s="23">
        <f>(SUM(C24:C28)-MIN(C24:C28)-MAX(C24:C28))/3</f>
        <v>1.2395562205103403</v>
      </c>
      <c r="D36" s="23">
        <f>(SUM(D23:D27)-MIN(D23:D27)-MAX(D23:D27))/3</f>
        <v>1.1246626903574388</v>
      </c>
      <c r="E36" s="23">
        <f>(SUM(E22:E26)-MIN(E22:E26)-MAX(E22:E26))/3</f>
        <v>1.0590037201023217</v>
      </c>
      <c r="F36" s="23">
        <f>(SUM(F21:F25)-MIN(F21:F25)-MAX(F21:F25))/3</f>
        <v>1.0363285857163456</v>
      </c>
      <c r="G36" s="23">
        <f>(SUM(G20:G24)-MIN(G20:G24)-MAX(G20:G24))/3</f>
        <v>1.0226569802426708</v>
      </c>
      <c r="H36" s="23">
        <f>(SUM(H20:H23)-MIN(H20:H23)-MAX(H20:H23))/2</f>
        <v>1.0175123935824393</v>
      </c>
      <c r="I36" s="23">
        <f>(SUM(I20:I22)-MIN(I20:I22)-MAX(I20:I22))</f>
        <v>1.0179860371553664</v>
      </c>
      <c r="J36" s="23"/>
      <c r="K36" s="23"/>
      <c r="L36" s="18"/>
      <c r="M36" s="18"/>
    </row>
    <row r="37" spans="1:13" ht="12.75">
      <c r="A37" s="19" t="s">
        <v>18</v>
      </c>
      <c r="B37" s="23">
        <f>SUM(C$6:C15)/SUM(B$6:B15)</f>
        <v>1.5667607604106817</v>
      </c>
      <c r="C37" s="23">
        <f>SUM(D$6:D14)/SUM(C$6:C14)</f>
        <v>1.240392641530189</v>
      </c>
      <c r="D37" s="23">
        <f>SUM(E$6:E13)/SUM(D$6:D13)</f>
        <v>1.125293637013584</v>
      </c>
      <c r="E37" s="23">
        <f>SUM(F$6:F12)/SUM(E$6:E12)</f>
        <v>1.0589356543189112</v>
      </c>
      <c r="F37" s="23">
        <f>SUM(G$6:G11)/SUM(F$6:F11)</f>
        <v>1.0363258603934185</v>
      </c>
      <c r="G37" s="23">
        <f>SUM(H$6:H10)/SUM(G$6:G10)</f>
        <v>1.0225340893607655</v>
      </c>
      <c r="H37" s="23">
        <f>SUM(I$6:I9)/SUM(H$6:H9)</f>
        <v>1.0177505716994812</v>
      </c>
      <c r="I37" s="23">
        <f>SUM(J$6:J8)/SUM(I$6:I8)</f>
        <v>1.0177195376464923</v>
      </c>
      <c r="J37" s="23">
        <f>SUM(K$6:K7)/SUM(J$6:J7)</f>
        <v>1.0180114125410438</v>
      </c>
      <c r="K37" s="23">
        <f>SUM(L$6:L6)/SUM(K$6:K6)</f>
        <v>1.0140102649465945</v>
      </c>
      <c r="L37" s="18"/>
      <c r="M37" s="18"/>
    </row>
    <row r="38" spans="1:13" ht="12.7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.75">
      <c r="A39" s="19" t="s">
        <v>19</v>
      </c>
      <c r="B39" s="23">
        <f>B33</f>
        <v>1.5673311493478728</v>
      </c>
      <c r="C39" s="23">
        <f aca="true" t="shared" si="8" ref="C39:K39">C33</f>
        <v>1.2386602439769947</v>
      </c>
      <c r="D39" s="23">
        <f t="shared" si="8"/>
        <v>1.1263281366559117</v>
      </c>
      <c r="E39" s="23">
        <f t="shared" si="8"/>
        <v>1.0586545288454712</v>
      </c>
      <c r="F39" s="23">
        <f t="shared" si="8"/>
        <v>1.0366661868230975</v>
      </c>
      <c r="G39" s="23">
        <f t="shared" si="8"/>
        <v>1.0223208718857852</v>
      </c>
      <c r="H39" s="23">
        <f t="shared" si="8"/>
        <v>1.0179953580887726</v>
      </c>
      <c r="I39" s="23">
        <f t="shared" si="8"/>
        <v>1.017666924992166</v>
      </c>
      <c r="J39" s="23">
        <f t="shared" si="8"/>
        <v>1.018010815426893</v>
      </c>
      <c r="K39" s="23">
        <f t="shared" si="8"/>
        <v>1.0140102649465945</v>
      </c>
      <c r="L39" s="18"/>
      <c r="M39" s="18"/>
    </row>
    <row r="40" spans="1:13" ht="12.7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4" ht="12.75">
      <c r="A44" s="10" t="s">
        <v>157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8515625" style="2" customWidth="1"/>
    <col min="2" max="2" width="10.7109375" style="2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24"/>
    </row>
    <row r="2" spans="1:10" s="4" customFormat="1" ht="15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24"/>
    </row>
    <row r="3" spans="1:10" s="4" customFormat="1" ht="1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24"/>
    </row>
    <row r="4" spans="1:10" s="4" customFormat="1" ht="15">
      <c r="A4" s="16" t="s">
        <v>42</v>
      </c>
      <c r="B4" s="16"/>
      <c r="C4" s="16"/>
      <c r="D4" s="16"/>
      <c r="E4" s="16"/>
      <c r="F4" s="16"/>
      <c r="G4" s="16"/>
      <c r="H4" s="16"/>
      <c r="I4" s="16"/>
      <c r="J4" s="24"/>
    </row>
    <row r="5" spans="1:10" ht="13.5" thickBot="1">
      <c r="A5" s="18"/>
      <c r="B5" s="18"/>
      <c r="C5" s="17"/>
      <c r="D5" s="17"/>
      <c r="E5" s="19"/>
      <c r="F5" s="19"/>
      <c r="G5" s="21"/>
      <c r="H5" s="19"/>
      <c r="I5" s="19"/>
      <c r="J5" s="18"/>
    </row>
    <row r="6" spans="1:10" ht="13.5" thickBot="1">
      <c r="A6" s="45" t="s">
        <v>112</v>
      </c>
      <c r="B6" s="47"/>
      <c r="C6" s="45" t="s">
        <v>26</v>
      </c>
      <c r="D6" s="47"/>
      <c r="E6" s="45" t="s">
        <v>35</v>
      </c>
      <c r="F6" s="47"/>
      <c r="G6" s="25" t="s">
        <v>40</v>
      </c>
      <c r="H6" s="45" t="s">
        <v>43</v>
      </c>
      <c r="I6" s="47"/>
      <c r="J6" s="18"/>
    </row>
    <row r="7" spans="1:10" ht="12.75">
      <c r="A7" s="59" t="s">
        <v>21</v>
      </c>
      <c r="B7" s="73" t="s">
        <v>23</v>
      </c>
      <c r="C7" s="59" t="s">
        <v>27</v>
      </c>
      <c r="D7" s="94" t="s">
        <v>29</v>
      </c>
      <c r="E7" s="59" t="s">
        <v>28</v>
      </c>
      <c r="F7" s="73" t="s">
        <v>34</v>
      </c>
      <c r="G7" s="21"/>
      <c r="H7" s="59" t="s">
        <v>28</v>
      </c>
      <c r="I7" s="73" t="s">
        <v>34</v>
      </c>
      <c r="J7" s="18"/>
    </row>
    <row r="8" spans="1:10" ht="12.75">
      <c r="A8" s="74" t="s">
        <v>22</v>
      </c>
      <c r="B8" s="75" t="s">
        <v>41</v>
      </c>
      <c r="C8" s="74" t="s">
        <v>28</v>
      </c>
      <c r="D8" s="26" t="s">
        <v>30</v>
      </c>
      <c r="E8" s="74" t="s">
        <v>22</v>
      </c>
      <c r="F8" s="75" t="s">
        <v>41</v>
      </c>
      <c r="G8" s="26"/>
      <c r="H8" s="74" t="s">
        <v>22</v>
      </c>
      <c r="I8" s="75" t="s">
        <v>44</v>
      </c>
      <c r="J8" s="18"/>
    </row>
    <row r="9" spans="1:10" ht="12.75">
      <c r="A9" s="62">
        <v>12</v>
      </c>
      <c r="B9" s="76">
        <f>'L Incd Data'!B$39</f>
        <v>1.5673311493478728</v>
      </c>
      <c r="C9" s="62">
        <f aca="true" t="shared" si="0" ref="C9:C18">A9</f>
        <v>12</v>
      </c>
      <c r="D9" s="27">
        <f aca="true" t="shared" si="1" ref="D9:D18">LN(LN(B9))</f>
        <v>-0.7998991794183549</v>
      </c>
      <c r="E9" s="62">
        <f>C9</f>
        <v>12</v>
      </c>
      <c r="F9" s="76">
        <f aca="true" t="shared" si="2" ref="F9:F32">$D$20^($D$21^E9)</f>
        <v>1.2836092595958828</v>
      </c>
      <c r="G9" s="28"/>
      <c r="H9" s="62">
        <f>E9</f>
        <v>12</v>
      </c>
      <c r="I9" s="76">
        <f aca="true" t="shared" si="3" ref="I9:I18">I10*B9</f>
        <v>2.689232702030068</v>
      </c>
      <c r="J9" s="18"/>
    </row>
    <row r="10" spans="1:10" ht="12.75">
      <c r="A10" s="62">
        <f aca="true" t="shared" si="4" ref="A10:A18">A9+12</f>
        <v>24</v>
      </c>
      <c r="B10" s="76">
        <f>'L Incd Data'!C$39</f>
        <v>1.2386602439769947</v>
      </c>
      <c r="C10" s="62">
        <f t="shared" si="0"/>
        <v>24</v>
      </c>
      <c r="D10" s="27">
        <f t="shared" si="1"/>
        <v>-1.5416374651069789</v>
      </c>
      <c r="E10" s="62">
        <f aca="true" t="shared" si="5" ref="E10:E32">E9+12</f>
        <v>24</v>
      </c>
      <c r="F10" s="76">
        <f t="shared" si="2"/>
        <v>1.1867791115440531</v>
      </c>
      <c r="G10" s="28"/>
      <c r="H10" s="62">
        <f aca="true" t="shared" si="6" ref="H10:H19">H9+12</f>
        <v>24</v>
      </c>
      <c r="I10" s="76">
        <f t="shared" si="3"/>
        <v>1.7158037745558687</v>
      </c>
      <c r="J10" s="18"/>
    </row>
    <row r="11" spans="1:10" ht="12.75">
      <c r="A11" s="62">
        <f t="shared" si="4"/>
        <v>36</v>
      </c>
      <c r="B11" s="76">
        <f>'L Incd Data'!D$39</f>
        <v>1.1263281366559117</v>
      </c>
      <c r="C11" s="62">
        <f t="shared" si="0"/>
        <v>36</v>
      </c>
      <c r="D11" s="27">
        <f t="shared" si="1"/>
        <v>-2.1289435550303644</v>
      </c>
      <c r="E11" s="62">
        <f t="shared" si="5"/>
        <v>36</v>
      </c>
      <c r="F11" s="76">
        <f t="shared" si="2"/>
        <v>1.1246242267057018</v>
      </c>
      <c r="G11" s="28"/>
      <c r="H11" s="62">
        <f t="shared" si="6"/>
        <v>36</v>
      </c>
      <c r="I11" s="76">
        <f t="shared" si="3"/>
        <v>1.3852093686698932</v>
      </c>
      <c r="J11" s="18"/>
    </row>
    <row r="12" spans="1:10" ht="12.75">
      <c r="A12" s="62">
        <f t="shared" si="4"/>
        <v>48</v>
      </c>
      <c r="B12" s="76">
        <f>'L Incd Data'!E$39</f>
        <v>1.0586545288454712</v>
      </c>
      <c r="C12" s="62">
        <f t="shared" si="0"/>
        <v>48</v>
      </c>
      <c r="D12" s="27">
        <f t="shared" si="1"/>
        <v>-2.8647252490097688</v>
      </c>
      <c r="E12" s="62">
        <f t="shared" si="5"/>
        <v>48</v>
      </c>
      <c r="F12" s="76">
        <f t="shared" si="2"/>
        <v>1.0838870502076328</v>
      </c>
      <c r="G12" s="28"/>
      <c r="H12" s="62">
        <f t="shared" si="6"/>
        <v>48</v>
      </c>
      <c r="I12" s="76">
        <f t="shared" si="3"/>
        <v>1.229845303148161</v>
      </c>
      <c r="J12" s="18"/>
    </row>
    <row r="13" spans="1:10" ht="12.75">
      <c r="A13" s="62">
        <f t="shared" si="4"/>
        <v>60</v>
      </c>
      <c r="B13" s="76">
        <f>'L Incd Data'!F$39</f>
        <v>1.0366661868230975</v>
      </c>
      <c r="C13" s="62">
        <f t="shared" si="0"/>
        <v>60</v>
      </c>
      <c r="D13" s="27">
        <f t="shared" si="1"/>
        <v>-3.323959305256179</v>
      </c>
      <c r="E13" s="62">
        <f t="shared" si="5"/>
        <v>60</v>
      </c>
      <c r="F13" s="76">
        <f t="shared" si="2"/>
        <v>1.0568033760046007</v>
      </c>
      <c r="G13" s="28"/>
      <c r="H13" s="62">
        <f t="shared" si="6"/>
        <v>60</v>
      </c>
      <c r="I13" s="76">
        <f t="shared" si="3"/>
        <v>1.161705985888885</v>
      </c>
      <c r="J13" s="18"/>
    </row>
    <row r="14" spans="1:10" ht="12.75">
      <c r="A14" s="62">
        <f t="shared" si="4"/>
        <v>72</v>
      </c>
      <c r="B14" s="76">
        <f>'L Incd Data'!G$39</f>
        <v>1.0223208718857852</v>
      </c>
      <c r="C14" s="62">
        <f t="shared" si="0"/>
        <v>72</v>
      </c>
      <c r="D14" s="27">
        <f t="shared" si="1"/>
        <v>-3.813291087900423</v>
      </c>
      <c r="E14" s="62">
        <f t="shared" si="5"/>
        <v>72</v>
      </c>
      <c r="F14" s="76">
        <f t="shared" si="2"/>
        <v>1.0386200176538285</v>
      </c>
      <c r="G14" s="28"/>
      <c r="H14" s="62">
        <f t="shared" si="6"/>
        <v>72</v>
      </c>
      <c r="I14" s="76">
        <f t="shared" si="3"/>
        <v>1.120617225347126</v>
      </c>
      <c r="J14" s="18"/>
    </row>
    <row r="15" spans="1:10" ht="12.75">
      <c r="A15" s="62">
        <f t="shared" si="4"/>
        <v>84</v>
      </c>
      <c r="B15" s="76">
        <f>'L Incd Data'!H$39</f>
        <v>1.0179953580887726</v>
      </c>
      <c r="C15" s="62">
        <f t="shared" si="0"/>
        <v>84</v>
      </c>
      <c r="D15" s="27">
        <f t="shared" si="1"/>
        <v>-4.026572371574441</v>
      </c>
      <c r="E15" s="62">
        <f t="shared" si="5"/>
        <v>84</v>
      </c>
      <c r="F15" s="76">
        <f t="shared" si="2"/>
        <v>1.0263299594072537</v>
      </c>
      <c r="G15" s="28"/>
      <c r="H15" s="62">
        <f t="shared" si="6"/>
        <v>84</v>
      </c>
      <c r="I15" s="76">
        <f t="shared" si="3"/>
        <v>1.0961501972272387</v>
      </c>
      <c r="J15" s="18"/>
    </row>
    <row r="16" spans="1:10" ht="12.75">
      <c r="A16" s="62">
        <f t="shared" si="4"/>
        <v>96</v>
      </c>
      <c r="B16" s="76">
        <f>'L Incd Data'!I$39</f>
        <v>1.017666924992166</v>
      </c>
      <c r="C16" s="62">
        <f t="shared" si="0"/>
        <v>96</v>
      </c>
      <c r="D16" s="27">
        <f t="shared" si="1"/>
        <v>-4.044830150350548</v>
      </c>
      <c r="E16" s="62">
        <f t="shared" si="5"/>
        <v>96</v>
      </c>
      <c r="F16" s="76">
        <f t="shared" si="2"/>
        <v>1.0179848656091344</v>
      </c>
      <c r="G16" s="28"/>
      <c r="H16" s="62">
        <f t="shared" si="6"/>
        <v>96</v>
      </c>
      <c r="I16" s="76">
        <f t="shared" si="3"/>
        <v>1.0767732765355604</v>
      </c>
      <c r="J16" s="18"/>
    </row>
    <row r="17" spans="1:10" ht="12.75">
      <c r="A17" s="62">
        <f t="shared" si="4"/>
        <v>108</v>
      </c>
      <c r="B17" s="76">
        <f>'L Incd Data'!J$39</f>
        <v>1.018010815426893</v>
      </c>
      <c r="C17" s="62">
        <f t="shared" si="0"/>
        <v>108</v>
      </c>
      <c r="D17" s="27">
        <f t="shared" si="1"/>
        <v>-4.0257213923192285</v>
      </c>
      <c r="E17" s="62">
        <f t="shared" si="5"/>
        <v>108</v>
      </c>
      <c r="F17" s="76">
        <f t="shared" si="2"/>
        <v>1.0123005505671367</v>
      </c>
      <c r="G17" s="28"/>
      <c r="H17" s="62">
        <f t="shared" si="6"/>
        <v>108</v>
      </c>
      <c r="I17" s="76">
        <f t="shared" si="3"/>
        <v>1.0580802520862604</v>
      </c>
      <c r="J17" s="18"/>
    </row>
    <row r="18" spans="1:10" ht="13.5" thickBot="1">
      <c r="A18" s="63">
        <f t="shared" si="4"/>
        <v>120</v>
      </c>
      <c r="B18" s="77">
        <f>'L Incd Data'!K$39</f>
        <v>1.0140102649465945</v>
      </c>
      <c r="C18" s="63">
        <f t="shared" si="0"/>
        <v>120</v>
      </c>
      <c r="D18" s="95">
        <f t="shared" si="1"/>
        <v>-4.274929587234832</v>
      </c>
      <c r="E18" s="62">
        <f t="shared" si="5"/>
        <v>120</v>
      </c>
      <c r="F18" s="76">
        <f t="shared" si="2"/>
        <v>1.008420259690278</v>
      </c>
      <c r="G18" s="28"/>
      <c r="H18" s="62">
        <f t="shared" si="6"/>
        <v>120</v>
      </c>
      <c r="I18" s="76">
        <f t="shared" si="3"/>
        <v>1.0393605215702593</v>
      </c>
      <c r="J18" s="18"/>
    </row>
    <row r="19" spans="1:10" ht="13.5" thickBot="1">
      <c r="A19" s="18"/>
      <c r="B19" s="18"/>
      <c r="C19" s="18"/>
      <c r="D19" s="18"/>
      <c r="E19" s="62">
        <f t="shared" si="5"/>
        <v>132</v>
      </c>
      <c r="F19" s="76">
        <f t="shared" si="2"/>
        <v>1.0057675206369971</v>
      </c>
      <c r="G19" s="28"/>
      <c r="H19" s="63">
        <f t="shared" si="6"/>
        <v>132</v>
      </c>
      <c r="I19" s="77">
        <f>C31</f>
        <v>1.025</v>
      </c>
      <c r="J19" s="18"/>
    </row>
    <row r="20" spans="1:10" ht="12.75">
      <c r="A20" s="80" t="s">
        <v>31</v>
      </c>
      <c r="B20" s="81"/>
      <c r="C20" s="82" t="s">
        <v>33</v>
      </c>
      <c r="D20" s="83">
        <f>EXP(EXP(INTERCEPT(D$9:D$18,C$9:C$18)))</f>
        <v>1.4391210397800833</v>
      </c>
      <c r="E20" s="62">
        <f t="shared" si="5"/>
        <v>144</v>
      </c>
      <c r="F20" s="76">
        <f t="shared" si="2"/>
        <v>1.0039521449602917</v>
      </c>
      <c r="G20" s="28"/>
      <c r="H20" s="21"/>
      <c r="I20" s="28"/>
      <c r="J20" s="18"/>
    </row>
    <row r="21" spans="1:10" ht="13.5" thickBot="1">
      <c r="A21" s="84"/>
      <c r="B21" s="85"/>
      <c r="C21" s="86" t="s">
        <v>32</v>
      </c>
      <c r="D21" s="87">
        <f>EXP(SLOPE(D$9:D$18,C$9:C$18))</f>
        <v>0.9690652646184743</v>
      </c>
      <c r="E21" s="62">
        <f t="shared" si="5"/>
        <v>156</v>
      </c>
      <c r="F21" s="76">
        <f t="shared" si="2"/>
        <v>1.0027089436912462</v>
      </c>
      <c r="G21" s="28"/>
      <c r="H21" s="25" t="s">
        <v>45</v>
      </c>
      <c r="I21" s="29"/>
      <c r="J21" s="18"/>
    </row>
    <row r="22" spans="1:10" ht="12.75">
      <c r="A22" s="18"/>
      <c r="B22" s="18"/>
      <c r="C22" s="18"/>
      <c r="D22" s="18"/>
      <c r="E22" s="62">
        <f t="shared" si="5"/>
        <v>168</v>
      </c>
      <c r="F22" s="76">
        <f t="shared" si="2"/>
        <v>1.0018571701364327</v>
      </c>
      <c r="G22" s="28"/>
      <c r="H22" s="25" t="s">
        <v>46</v>
      </c>
      <c r="I22" s="29"/>
      <c r="J22" s="18"/>
    </row>
    <row r="23" spans="1:10" ht="12.75">
      <c r="A23" s="18"/>
      <c r="B23" s="18"/>
      <c r="C23" s="18"/>
      <c r="D23" s="18"/>
      <c r="E23" s="62">
        <f t="shared" si="5"/>
        <v>180</v>
      </c>
      <c r="F23" s="76">
        <f t="shared" si="2"/>
        <v>1.001273389936234</v>
      </c>
      <c r="G23" s="28"/>
      <c r="H23" s="21"/>
      <c r="I23" s="28"/>
      <c r="J23" s="18"/>
    </row>
    <row r="24" spans="1:10" ht="13.5" thickBot="1">
      <c r="A24" s="18"/>
      <c r="B24" s="18"/>
      <c r="C24" s="18"/>
      <c r="D24" s="18"/>
      <c r="E24" s="62">
        <f t="shared" si="5"/>
        <v>192</v>
      </c>
      <c r="F24" s="76">
        <f t="shared" si="2"/>
        <v>1.0008731943408629</v>
      </c>
      <c r="G24" s="28"/>
      <c r="H24" s="21"/>
      <c r="I24" s="28"/>
      <c r="J24" s="18"/>
    </row>
    <row r="25" spans="1:10" ht="12.75">
      <c r="A25" s="80" t="s">
        <v>38</v>
      </c>
      <c r="B25" s="81"/>
      <c r="C25" s="88"/>
      <c r="D25" s="18"/>
      <c r="E25" s="62">
        <f t="shared" si="5"/>
        <v>204</v>
      </c>
      <c r="F25" s="76">
        <f t="shared" si="2"/>
        <v>1.000598808132018</v>
      </c>
      <c r="G25" s="28"/>
      <c r="H25" s="21"/>
      <c r="I25" s="28"/>
      <c r="J25" s="18"/>
    </row>
    <row r="26" spans="1:10" ht="12.75">
      <c r="A26" s="89"/>
      <c r="B26" s="30"/>
      <c r="C26" s="90"/>
      <c r="D26" s="18"/>
      <c r="E26" s="62">
        <f t="shared" si="5"/>
        <v>216</v>
      </c>
      <c r="F26" s="76">
        <f t="shared" si="2"/>
        <v>1.00041066072915</v>
      </c>
      <c r="G26" s="28"/>
      <c r="H26" s="21"/>
      <c r="I26" s="28"/>
      <c r="J26" s="18"/>
    </row>
    <row r="27" spans="1:10" ht="12.75">
      <c r="A27" s="89" t="s">
        <v>39</v>
      </c>
      <c r="B27" s="30"/>
      <c r="C27" s="91">
        <f>F19*F20*F21*F22*F23*F24*F25*F26*F27*F28*F29*F30*F31*F32</f>
        <v>1.018380622047647</v>
      </c>
      <c r="D27" s="18"/>
      <c r="E27" s="62">
        <f t="shared" si="5"/>
        <v>228</v>
      </c>
      <c r="F27" s="76">
        <f t="shared" si="2"/>
        <v>1.0002816381532933</v>
      </c>
      <c r="G27" s="28"/>
      <c r="H27" s="21"/>
      <c r="I27" s="28"/>
      <c r="J27" s="18"/>
    </row>
    <row r="28" spans="1:10" ht="12.75">
      <c r="A28" s="89"/>
      <c r="B28" s="30"/>
      <c r="C28" s="91"/>
      <c r="D28" s="18"/>
      <c r="E28" s="62">
        <f t="shared" si="5"/>
        <v>240</v>
      </c>
      <c r="F28" s="76">
        <f t="shared" si="2"/>
        <v>1.0001931561769506</v>
      </c>
      <c r="G28" s="28"/>
      <c r="H28" s="21"/>
      <c r="I28" s="28"/>
      <c r="J28" s="18"/>
    </row>
    <row r="29" spans="1:10" ht="12.75">
      <c r="A29" s="89" t="s">
        <v>36</v>
      </c>
      <c r="B29" s="30"/>
      <c r="C29" s="91">
        <v>1.037</v>
      </c>
      <c r="D29" s="18"/>
      <c r="E29" s="62">
        <f t="shared" si="5"/>
        <v>252</v>
      </c>
      <c r="F29" s="76">
        <f t="shared" si="2"/>
        <v>1.0001324743352082</v>
      </c>
      <c r="G29" s="28"/>
      <c r="H29" s="21"/>
      <c r="I29" s="28"/>
      <c r="J29" s="18"/>
    </row>
    <row r="30" spans="1:10" ht="12.75">
      <c r="A30" s="89"/>
      <c r="B30" s="30"/>
      <c r="C30" s="91"/>
      <c r="D30" s="18"/>
      <c r="E30" s="62">
        <f t="shared" si="5"/>
        <v>264</v>
      </c>
      <c r="F30" s="76">
        <f t="shared" si="2"/>
        <v>1.0000908571344465</v>
      </c>
      <c r="G30" s="28"/>
      <c r="H30" s="21"/>
      <c r="I30" s="28"/>
      <c r="J30" s="18"/>
    </row>
    <row r="31" spans="1:10" ht="13.5" thickBot="1">
      <c r="A31" s="84" t="s">
        <v>37</v>
      </c>
      <c r="B31" s="85"/>
      <c r="C31" s="92">
        <v>1.025</v>
      </c>
      <c r="D31" s="18"/>
      <c r="E31" s="62">
        <f t="shared" si="5"/>
        <v>276</v>
      </c>
      <c r="F31" s="76">
        <f t="shared" si="2"/>
        <v>1.0000623145066099</v>
      </c>
      <c r="G31" s="28"/>
      <c r="H31" s="21"/>
      <c r="I31" s="28"/>
      <c r="J31" s="18"/>
    </row>
    <row r="32" spans="1:10" ht="13.5" thickBot="1">
      <c r="A32" s="18"/>
      <c r="B32" s="18"/>
      <c r="C32" s="18"/>
      <c r="D32" s="18"/>
      <c r="E32" s="63">
        <f t="shared" si="5"/>
        <v>288</v>
      </c>
      <c r="F32" s="77">
        <f t="shared" si="2"/>
        <v>1.0000427386926227</v>
      </c>
      <c r="G32" s="28"/>
      <c r="H32" s="21"/>
      <c r="I32" s="28"/>
      <c r="J32" s="18"/>
    </row>
    <row r="33" spans="1:10" ht="12.75">
      <c r="A33" s="18"/>
      <c r="B33" s="18"/>
      <c r="C33" s="18"/>
      <c r="D33" s="18"/>
      <c r="E33" s="19"/>
      <c r="F33" s="19"/>
      <c r="G33" s="19"/>
      <c r="H33" s="19"/>
      <c r="I33" s="19"/>
      <c r="J33" s="18"/>
    </row>
    <row r="40" ht="12.75">
      <c r="A40" s="2" t="s">
        <v>158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9.57421875" style="2" customWidth="1"/>
    <col min="4" max="4" width="10.00390625" style="2" customWidth="1"/>
    <col min="5" max="5" width="10.140625" style="3" customWidth="1"/>
    <col min="6" max="6" width="9.8515625" style="3" customWidth="1"/>
    <col min="7" max="8" width="9.140625" style="3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24"/>
    </row>
    <row r="2" spans="1:11" s="4" customFormat="1" ht="15">
      <c r="A2" s="16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24"/>
    </row>
    <row r="3" spans="1:11" ht="13.5" thickBot="1">
      <c r="A3" s="18"/>
      <c r="B3" s="18"/>
      <c r="C3" s="18"/>
      <c r="D3" s="18"/>
      <c r="E3" s="19"/>
      <c r="F3" s="19"/>
      <c r="G3" s="19"/>
      <c r="H3" s="19"/>
      <c r="I3" s="19"/>
      <c r="J3" s="18"/>
      <c r="K3" s="18"/>
    </row>
    <row r="4" spans="1:11" ht="13.5" thickBot="1">
      <c r="A4" s="18"/>
      <c r="B4" s="18"/>
      <c r="C4" s="64" t="s">
        <v>51</v>
      </c>
      <c r="D4" s="61"/>
      <c r="E4" s="64" t="s">
        <v>54</v>
      </c>
      <c r="F4" s="61"/>
      <c r="G4" s="64" t="s">
        <v>56</v>
      </c>
      <c r="H4" s="61"/>
      <c r="I4" s="64" t="s">
        <v>58</v>
      </c>
      <c r="J4" s="61"/>
      <c r="K4" s="18"/>
    </row>
    <row r="5" spans="1:11" ht="13.5" thickBot="1">
      <c r="A5" s="56" t="s">
        <v>0</v>
      </c>
      <c r="B5" s="56" t="s">
        <v>49</v>
      </c>
      <c r="C5" s="115" t="str">
        <f>"@ "&amp;TEXT(curreval,"mm/dd/yy")</f>
        <v>@ 12/31/08</v>
      </c>
      <c r="D5" s="114"/>
      <c r="E5" s="113" t="s">
        <v>55</v>
      </c>
      <c r="F5" s="114"/>
      <c r="G5" s="113" t="s">
        <v>57</v>
      </c>
      <c r="H5" s="114"/>
      <c r="I5" s="113" t="s">
        <v>59</v>
      </c>
      <c r="J5" s="114"/>
      <c r="K5" s="18"/>
    </row>
    <row r="6" spans="1:11" ht="13.5" thickBot="1">
      <c r="A6" s="57" t="s">
        <v>1</v>
      </c>
      <c r="B6" s="57" t="s">
        <v>50</v>
      </c>
      <c r="C6" s="97" t="s">
        <v>52</v>
      </c>
      <c r="D6" s="97" t="s">
        <v>53</v>
      </c>
      <c r="E6" s="97" t="s">
        <v>52</v>
      </c>
      <c r="F6" s="97" t="s">
        <v>53</v>
      </c>
      <c r="G6" s="97" t="s">
        <v>52</v>
      </c>
      <c r="H6" s="97" t="s">
        <v>53</v>
      </c>
      <c r="I6" s="97" t="s">
        <v>52</v>
      </c>
      <c r="J6" s="97" t="s">
        <v>53</v>
      </c>
      <c r="K6" s="18"/>
    </row>
    <row r="7" spans="1:11" ht="12.75">
      <c r="A7" s="96" t="s">
        <v>60</v>
      </c>
      <c r="B7" s="96" t="s">
        <v>62</v>
      </c>
      <c r="C7" s="21" t="s">
        <v>113</v>
      </c>
      <c r="D7" s="21" t="s">
        <v>114</v>
      </c>
      <c r="E7" s="59" t="s">
        <v>115</v>
      </c>
      <c r="F7" s="73" t="s">
        <v>116</v>
      </c>
      <c r="G7" s="21" t="s">
        <v>63</v>
      </c>
      <c r="H7" s="21" t="s">
        <v>64</v>
      </c>
      <c r="I7" s="59" t="s">
        <v>65</v>
      </c>
      <c r="J7" s="73" t="s">
        <v>66</v>
      </c>
      <c r="K7" s="18"/>
    </row>
    <row r="8" spans="1:11" ht="12.75">
      <c r="A8" s="58"/>
      <c r="B8" s="116"/>
      <c r="C8" s="33"/>
      <c r="D8" s="33"/>
      <c r="E8" s="62"/>
      <c r="F8" s="119"/>
      <c r="G8" s="21"/>
      <c r="H8" s="21"/>
      <c r="I8" s="62"/>
      <c r="J8" s="108"/>
      <c r="K8" s="18"/>
    </row>
    <row r="9" spans="1:11" ht="12.75">
      <c r="A9" s="58">
        <f aca="true" t="shared" si="0" ref="A9:A17">A10-1</f>
        <v>1998</v>
      </c>
      <c r="B9" s="117">
        <f>'Dist of EP'!D5</f>
        <v>21930</v>
      </c>
      <c r="C9" s="34">
        <f>'L Paid Data'!$L6</f>
        <v>13885</v>
      </c>
      <c r="D9" s="34">
        <f>'L Incd Data'!$L6</f>
        <v>14620</v>
      </c>
      <c r="E9" s="120">
        <f>'L Paid Fit'!I$19</f>
        <v>1.075</v>
      </c>
      <c r="F9" s="76">
        <f>'L Incd Fit'!I$19</f>
        <v>1.025</v>
      </c>
      <c r="G9" s="107">
        <f aca="true" t="shared" si="1" ref="G9:G19">C9*E9</f>
        <v>14926.375</v>
      </c>
      <c r="H9" s="107">
        <f aca="true" t="shared" si="2" ref="H9:H19">D9*F9</f>
        <v>14985.499999999998</v>
      </c>
      <c r="I9" s="109">
        <f aca="true" t="shared" si="3" ref="I9:I20">G9/B9</f>
        <v>0.6806372549019608</v>
      </c>
      <c r="J9" s="110">
        <f aca="true" t="shared" si="4" ref="J9:J20">H9/B9</f>
        <v>0.6833333333333332</v>
      </c>
      <c r="K9" s="18"/>
    </row>
    <row r="10" spans="1:11" ht="12.75">
      <c r="A10" s="58">
        <f t="shared" si="0"/>
        <v>1999</v>
      </c>
      <c r="B10" s="117">
        <f>'Dist of EP'!D6</f>
        <v>25652</v>
      </c>
      <c r="C10" s="34">
        <f>'L Paid Data'!$K7</f>
        <v>16337</v>
      </c>
      <c r="D10" s="34">
        <f>'L Incd Data'!$K7</f>
        <v>17516</v>
      </c>
      <c r="E10" s="120">
        <f>'L Paid Fit'!I$18</f>
        <v>1.1094377136910953</v>
      </c>
      <c r="F10" s="76">
        <f>'L Incd Fit'!I$18</f>
        <v>1.0393605215702593</v>
      </c>
      <c r="G10" s="107">
        <f t="shared" si="1"/>
        <v>18124.883928571424</v>
      </c>
      <c r="H10" s="107">
        <f t="shared" si="2"/>
        <v>18205.43889582466</v>
      </c>
      <c r="I10" s="109">
        <f t="shared" si="3"/>
        <v>0.7065680620837137</v>
      </c>
      <c r="J10" s="110">
        <f t="shared" si="4"/>
        <v>0.7097083617583292</v>
      </c>
      <c r="K10" s="18"/>
    </row>
    <row r="11" spans="1:11" ht="12.75">
      <c r="A11" s="58">
        <f t="shared" si="0"/>
        <v>2000</v>
      </c>
      <c r="B11" s="117">
        <f>'Dist of EP'!D7</f>
        <v>27787</v>
      </c>
      <c r="C11" s="34">
        <f>'L Paid Data'!$J8</f>
        <v>17826</v>
      </c>
      <c r="D11" s="34">
        <f>'L Incd Data'!$J8</f>
        <v>19346</v>
      </c>
      <c r="E11" s="120">
        <f>'L Paid Fit'!I$17</f>
        <v>1.1449473099978327</v>
      </c>
      <c r="F11" s="76">
        <f>'L Incd Fit'!I$17</f>
        <v>1.0580802520862604</v>
      </c>
      <c r="G11" s="107">
        <f t="shared" si="1"/>
        <v>20409.830748021366</v>
      </c>
      <c r="H11" s="107">
        <f t="shared" si="2"/>
        <v>20469.620556860795</v>
      </c>
      <c r="I11" s="109">
        <f t="shared" si="3"/>
        <v>0.7345100495923045</v>
      </c>
      <c r="J11" s="110">
        <f t="shared" si="4"/>
        <v>0.7366617683398997</v>
      </c>
      <c r="K11" s="18"/>
    </row>
    <row r="12" spans="1:11" ht="12.75">
      <c r="A12" s="58">
        <f t="shared" si="0"/>
        <v>2001</v>
      </c>
      <c r="B12" s="117">
        <f>'Dist of EP'!D8</f>
        <v>32640</v>
      </c>
      <c r="C12" s="34">
        <f>'L Paid Data'!$I9</f>
        <v>20763</v>
      </c>
      <c r="D12" s="34">
        <f>'L Incd Data'!$I9</f>
        <v>23157</v>
      </c>
      <c r="E12" s="120">
        <f>'L Paid Fit'!I$16</f>
        <v>1.196446249717208</v>
      </c>
      <c r="F12" s="76">
        <f>'L Incd Fit'!I$16</f>
        <v>1.0767732765355604</v>
      </c>
      <c r="G12" s="107">
        <f t="shared" si="1"/>
        <v>24841.813482878388</v>
      </c>
      <c r="H12" s="107">
        <f t="shared" si="2"/>
        <v>24934.838764733973</v>
      </c>
      <c r="I12" s="109">
        <f t="shared" si="3"/>
        <v>0.7610849719019114</v>
      </c>
      <c r="J12" s="110">
        <f t="shared" si="4"/>
        <v>0.7639350111744477</v>
      </c>
      <c r="K12" s="18"/>
    </row>
    <row r="13" spans="1:11" ht="12.75">
      <c r="A13" s="58">
        <f t="shared" si="0"/>
        <v>2002</v>
      </c>
      <c r="B13" s="117">
        <f>'Dist of EP'!D9</f>
        <v>35704</v>
      </c>
      <c r="C13" s="34">
        <f>'L Paid Data'!$H10</f>
        <v>22176</v>
      </c>
      <c r="D13" s="34">
        <f>'L Incd Data'!$H10</f>
        <v>25845</v>
      </c>
      <c r="E13" s="120">
        <f>'L Paid Fit'!I$15</f>
        <v>1.2710390493330015</v>
      </c>
      <c r="F13" s="76">
        <f>'L Incd Fit'!I$15</f>
        <v>1.0961501972272387</v>
      </c>
      <c r="G13" s="107">
        <f t="shared" si="1"/>
        <v>28186.561958008642</v>
      </c>
      <c r="H13" s="107">
        <f t="shared" si="2"/>
        <v>28330.001847337986</v>
      </c>
      <c r="I13" s="109">
        <f t="shared" si="3"/>
        <v>0.7894510967401032</v>
      </c>
      <c r="J13" s="110">
        <f t="shared" si="4"/>
        <v>0.7934685706738177</v>
      </c>
      <c r="K13" s="18"/>
    </row>
    <row r="14" spans="1:11" ht="12.75">
      <c r="A14" s="58">
        <f t="shared" si="0"/>
        <v>2003</v>
      </c>
      <c r="B14" s="117">
        <f>'Dist of EP'!D10</f>
        <v>38497</v>
      </c>
      <c r="C14" s="34">
        <f>'L Paid Data'!$G11</f>
        <v>22563</v>
      </c>
      <c r="D14" s="34">
        <f>'L Incd Data'!$G11</f>
        <v>28289</v>
      </c>
      <c r="E14" s="120">
        <f>'L Paid Fit'!I$14</f>
        <v>1.398148486771302</v>
      </c>
      <c r="F14" s="76">
        <f>'L Incd Fit'!I$14</f>
        <v>1.120617225347126</v>
      </c>
      <c r="G14" s="107">
        <f t="shared" si="1"/>
        <v>31546.42430702089</v>
      </c>
      <c r="H14" s="107">
        <f t="shared" si="2"/>
        <v>31701.140687844847</v>
      </c>
      <c r="I14" s="109">
        <f t="shared" si="3"/>
        <v>0.8194514977016623</v>
      </c>
      <c r="J14" s="110">
        <f t="shared" si="4"/>
        <v>0.8234704181584239</v>
      </c>
      <c r="K14" s="18"/>
    </row>
    <row r="15" spans="1:11" ht="12.75">
      <c r="A15" s="58">
        <f t="shared" si="0"/>
        <v>2004</v>
      </c>
      <c r="B15" s="117">
        <f>'Dist of EP'!D11</f>
        <v>45175</v>
      </c>
      <c r="C15" s="34">
        <f>'L Paid Data'!$F12</f>
        <v>22765</v>
      </c>
      <c r="D15" s="34">
        <f>'L Incd Data'!$F12</f>
        <v>31744</v>
      </c>
      <c r="E15" s="120">
        <f>'L Paid Fit'!I$13</f>
        <v>1.6097161665920046</v>
      </c>
      <c r="F15" s="76">
        <f>'L Incd Fit'!I$13</f>
        <v>1.161705985888885</v>
      </c>
      <c r="G15" s="107">
        <f t="shared" si="1"/>
        <v>36645.188532466986</v>
      </c>
      <c r="H15" s="107">
        <f t="shared" si="2"/>
        <v>36877.19481605676</v>
      </c>
      <c r="I15" s="109">
        <f t="shared" si="3"/>
        <v>0.8111829226888099</v>
      </c>
      <c r="J15" s="110">
        <f t="shared" si="4"/>
        <v>0.8163186456238354</v>
      </c>
      <c r="K15" s="18"/>
    </row>
    <row r="16" spans="1:11" ht="12.75">
      <c r="A16" s="58">
        <f t="shared" si="0"/>
        <v>2005</v>
      </c>
      <c r="B16" s="117">
        <f>'Dist of EP'!D12</f>
        <v>53435</v>
      </c>
      <c r="C16" s="34">
        <f>'L Paid Data'!$E13</f>
        <v>20444</v>
      </c>
      <c r="D16" s="34">
        <f>'L Incd Data'!$E13</f>
        <v>33586</v>
      </c>
      <c r="E16" s="120">
        <f>'L Paid Fit'!I$12</f>
        <v>2.008361380270787</v>
      </c>
      <c r="F16" s="76">
        <f>'L Incd Fit'!I$12</f>
        <v>1.229845303148161</v>
      </c>
      <c r="G16" s="107">
        <f t="shared" si="1"/>
        <v>41058.940058255976</v>
      </c>
      <c r="H16" s="107">
        <f t="shared" si="2"/>
        <v>41305.58435153414</v>
      </c>
      <c r="I16" s="109">
        <f t="shared" si="3"/>
        <v>0.7683903819267517</v>
      </c>
      <c r="J16" s="110">
        <f t="shared" si="4"/>
        <v>0.773006163591918</v>
      </c>
      <c r="K16" s="18"/>
    </row>
    <row r="17" spans="1:11" ht="12.75">
      <c r="A17" s="58">
        <f t="shared" si="0"/>
        <v>2006</v>
      </c>
      <c r="B17" s="117">
        <f>'Dist of EP'!D13</f>
        <v>62161</v>
      </c>
      <c r="C17" s="34">
        <f>'L Paid Data'!$D14</f>
        <v>17679</v>
      </c>
      <c r="D17" s="34">
        <f>'L Incd Data'!$D14</f>
        <v>35038</v>
      </c>
      <c r="E17" s="120">
        <f>'L Paid Fit'!I$11</f>
        <v>2.7581724189093113</v>
      </c>
      <c r="F17" s="76">
        <f>'L Incd Fit'!I$11</f>
        <v>1.3852093686698932</v>
      </c>
      <c r="G17" s="107">
        <f t="shared" si="1"/>
        <v>48761.73019389772</v>
      </c>
      <c r="H17" s="107">
        <f t="shared" si="2"/>
        <v>48534.96585945572</v>
      </c>
      <c r="I17" s="109">
        <f t="shared" si="3"/>
        <v>0.7844424992181226</v>
      </c>
      <c r="J17" s="110">
        <f t="shared" si="4"/>
        <v>0.7807944830272312</v>
      </c>
      <c r="K17" s="18"/>
    </row>
    <row r="18" spans="1:11" ht="12.75">
      <c r="A18" s="58">
        <f>A19-1</f>
        <v>2007</v>
      </c>
      <c r="B18" s="117">
        <f>'Dist of EP'!D14</f>
        <v>71862</v>
      </c>
      <c r="C18" s="34">
        <f>'L Paid Data'!$C15</f>
        <v>13128</v>
      </c>
      <c r="D18" s="34">
        <f>'L Incd Data'!$C15</f>
        <v>33614</v>
      </c>
      <c r="E18" s="120">
        <f>'L Paid Fit'!I$10</f>
        <v>4.372593018600328</v>
      </c>
      <c r="F18" s="76">
        <f>'L Incd Fit'!I$10</f>
        <v>1.7158037745558687</v>
      </c>
      <c r="G18" s="107">
        <f t="shared" si="1"/>
        <v>57403.401148185105</v>
      </c>
      <c r="H18" s="107">
        <f t="shared" si="2"/>
        <v>57675.02807792097</v>
      </c>
      <c r="I18" s="109">
        <f t="shared" si="3"/>
        <v>0.7988004946729163</v>
      </c>
      <c r="J18" s="110">
        <f t="shared" si="4"/>
        <v>0.8025803356143855</v>
      </c>
      <c r="K18" s="18"/>
    </row>
    <row r="19" spans="1:11" ht="13.5" thickBot="1">
      <c r="A19" s="57">
        <f>curryear</f>
        <v>2008</v>
      </c>
      <c r="B19" s="118">
        <f>'Dist of EP'!D15</f>
        <v>82054</v>
      </c>
      <c r="C19" s="34">
        <f>'L Paid Data'!$B16</f>
        <v>10484</v>
      </c>
      <c r="D19" s="34">
        <f>'L Incd Data'!$B16</f>
        <v>29195</v>
      </c>
      <c r="E19" s="121">
        <f>'L Paid Fit'!I$9</f>
        <v>10.398181634752024</v>
      </c>
      <c r="F19" s="77">
        <f>'L Incd Fit'!I$9</f>
        <v>2.689232702030068</v>
      </c>
      <c r="G19" s="107">
        <f t="shared" si="1"/>
        <v>109014.53625874022</v>
      </c>
      <c r="H19" s="107">
        <f t="shared" si="2"/>
        <v>78512.14873576783</v>
      </c>
      <c r="I19" s="111">
        <f t="shared" si="3"/>
        <v>1.328570651750557</v>
      </c>
      <c r="J19" s="112">
        <f t="shared" si="4"/>
        <v>0.9568351175539014</v>
      </c>
      <c r="K19" s="18"/>
    </row>
    <row r="20" spans="1:11" ht="13.5" thickBot="1">
      <c r="A20" s="97" t="s">
        <v>61</v>
      </c>
      <c r="B20" s="98">
        <f>SUM(B9:B19)</f>
        <v>496897</v>
      </c>
      <c r="C20" s="99">
        <f>SUM(C9:C19)</f>
        <v>198050</v>
      </c>
      <c r="D20" s="100">
        <f>SUM(D9:D19)</f>
        <v>291950</v>
      </c>
      <c r="E20" s="101"/>
      <c r="F20" s="102"/>
      <c r="G20" s="103">
        <f>SUM(G9:G19)</f>
        <v>430919.6856160468</v>
      </c>
      <c r="H20" s="104">
        <f>SUM(H9:H19)</f>
        <v>401531.46259333764</v>
      </c>
      <c r="I20" s="105">
        <f t="shared" si="3"/>
        <v>0.8672213469110234</v>
      </c>
      <c r="J20" s="106">
        <f t="shared" si="4"/>
        <v>0.8080778563632657</v>
      </c>
      <c r="K20" s="18"/>
    </row>
    <row r="21" spans="1:11" ht="12.75">
      <c r="A21" s="18"/>
      <c r="B21" s="18"/>
      <c r="C21" s="18"/>
      <c r="D21" s="18"/>
      <c r="E21" s="19"/>
      <c r="F21" s="19"/>
      <c r="G21" s="19"/>
      <c r="H21" s="19"/>
      <c r="I21" s="19"/>
      <c r="J21" s="18"/>
      <c r="K21" s="18"/>
    </row>
    <row r="25" ht="12.75">
      <c r="A25" s="2" t="s">
        <v>159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0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2.421875" style="2" customWidth="1"/>
    <col min="2" max="2" width="9.140625" style="2" customWidth="1"/>
    <col min="3" max="3" width="9.140625" style="3" customWidth="1"/>
    <col min="4" max="16384" width="9.140625" style="2" customWidth="1"/>
  </cols>
  <sheetData>
    <row r="1" spans="1:4" s="4" customFormat="1" ht="15">
      <c r="A1" s="16" t="s">
        <v>85</v>
      </c>
      <c r="B1" s="16"/>
      <c r="C1" s="16"/>
      <c r="D1" s="24"/>
    </row>
    <row r="2" spans="1:4" s="4" customFormat="1" ht="15">
      <c r="A2" s="16" t="s">
        <v>77</v>
      </c>
      <c r="B2" s="16"/>
      <c r="C2" s="16"/>
      <c r="D2" s="24"/>
    </row>
    <row r="3" spans="1:4" ht="12.75">
      <c r="A3" s="18"/>
      <c r="B3" s="18"/>
      <c r="C3" s="19"/>
      <c r="D3" s="18"/>
    </row>
    <row r="4" spans="1:4" ht="12.75">
      <c r="A4" s="18"/>
      <c r="B4" s="122" t="str">
        <f>"AY "&amp;curryear</f>
        <v>AY 2008</v>
      </c>
      <c r="C4" s="123"/>
      <c r="D4" s="18"/>
    </row>
    <row r="5" spans="1:4" ht="12.75">
      <c r="A5" s="18"/>
      <c r="B5" s="124" t="s">
        <v>52</v>
      </c>
      <c r="C5" s="125" t="s">
        <v>53</v>
      </c>
      <c r="D5" s="18"/>
    </row>
    <row r="6" spans="1:4" ht="12.75">
      <c r="A6" s="18"/>
      <c r="B6" s="126" t="s">
        <v>68</v>
      </c>
      <c r="C6" s="127" t="s">
        <v>68</v>
      </c>
      <c r="D6" s="18"/>
    </row>
    <row r="7" spans="1:4" ht="12.75">
      <c r="A7" s="141" t="s">
        <v>117</v>
      </c>
      <c r="B7" s="128">
        <f>'L Ultimate'!B19</f>
        <v>82054</v>
      </c>
      <c r="C7" s="129">
        <f>B7</f>
        <v>82054</v>
      </c>
      <c r="D7" s="18"/>
    </row>
    <row r="8" spans="1:4" ht="12.75">
      <c r="A8" s="142"/>
      <c r="B8" s="130"/>
      <c r="C8" s="131"/>
      <c r="D8" s="18"/>
    </row>
    <row r="9" spans="1:4" ht="12.75">
      <c r="A9" s="142" t="s">
        <v>69</v>
      </c>
      <c r="B9" s="132">
        <v>0.835</v>
      </c>
      <c r="C9" s="133">
        <f>B9</f>
        <v>0.835</v>
      </c>
      <c r="D9" s="18"/>
    </row>
    <row r="10" spans="1:4" ht="12.75">
      <c r="A10" s="142"/>
      <c r="B10" s="130"/>
      <c r="C10" s="131"/>
      <c r="D10" s="18"/>
    </row>
    <row r="11" spans="1:4" ht="12.75">
      <c r="A11" s="142" t="s">
        <v>70</v>
      </c>
      <c r="B11" s="134">
        <f>B7*B9</f>
        <v>68515.09</v>
      </c>
      <c r="C11" s="135">
        <f>C7*C9</f>
        <v>68515.09</v>
      </c>
      <c r="D11" s="18"/>
    </row>
    <row r="12" spans="1:4" ht="12.75">
      <c r="A12" s="142"/>
      <c r="B12" s="130"/>
      <c r="C12" s="131"/>
      <c r="D12" s="18"/>
    </row>
    <row r="13" spans="1:4" ht="12.75">
      <c r="A13" s="142" t="s">
        <v>118</v>
      </c>
      <c r="B13" s="136">
        <f>'L Ultimate'!E19</f>
        <v>10.398181634752024</v>
      </c>
      <c r="C13" s="137">
        <f>'L Ultimate'!F19</f>
        <v>2.689232702030068</v>
      </c>
      <c r="D13" s="18"/>
    </row>
    <row r="14" spans="1:4" ht="12.75">
      <c r="A14" s="142"/>
      <c r="B14" s="130"/>
      <c r="C14" s="131"/>
      <c r="D14" s="18"/>
    </row>
    <row r="15" spans="1:4" ht="12.75">
      <c r="A15" s="142" t="s">
        <v>71</v>
      </c>
      <c r="B15" s="132">
        <f>1-1/B13</f>
        <v>0.9038293390973404</v>
      </c>
      <c r="C15" s="138">
        <f>1-1/C13</f>
        <v>0.6281467203469924</v>
      </c>
      <c r="D15" s="18"/>
    </row>
    <row r="16" spans="1:4" ht="12.75">
      <c r="A16" s="142"/>
      <c r="B16" s="130"/>
      <c r="C16" s="131"/>
      <c r="D16" s="18"/>
    </row>
    <row r="17" spans="1:4" ht="12.75">
      <c r="A17" s="142" t="s">
        <v>72</v>
      </c>
      <c r="B17" s="134">
        <f>B11*B15</f>
        <v>61925.94851289479</v>
      </c>
      <c r="C17" s="135">
        <f>C11*C15</f>
        <v>43037.529077779014</v>
      </c>
      <c r="D17" s="18"/>
    </row>
    <row r="18" spans="1:4" ht="12.75">
      <c r="A18" s="142"/>
      <c r="B18" s="130"/>
      <c r="C18" s="131"/>
      <c r="D18" s="18"/>
    </row>
    <row r="19" spans="1:4" ht="12.75">
      <c r="A19" s="142" t="str">
        <f>"(7) Actual Losses @ "&amp;TEXT(curreval,"mm/dd/yy")&amp;" (slide 28)"</f>
        <v>(7) Actual Losses @ 12/31/08 (slide 28)</v>
      </c>
      <c r="B19" s="134">
        <f>'L Ultimate'!C19</f>
        <v>10484</v>
      </c>
      <c r="C19" s="135">
        <f>'L Ultimate'!D19</f>
        <v>29195</v>
      </c>
      <c r="D19" s="18"/>
    </row>
    <row r="20" spans="1:4" ht="12.75">
      <c r="A20" s="142"/>
      <c r="B20" s="130"/>
      <c r="C20" s="131"/>
      <c r="D20" s="18"/>
    </row>
    <row r="21" spans="1:4" ht="12.75">
      <c r="A21" s="143" t="s">
        <v>73</v>
      </c>
      <c r="B21" s="139">
        <f>B17+B19</f>
        <v>72409.9485128948</v>
      </c>
      <c r="C21" s="140">
        <f>C17+C19</f>
        <v>72232.529077779</v>
      </c>
      <c r="D21" s="18"/>
    </row>
    <row r="22" spans="1:4" ht="12.75">
      <c r="A22" s="18"/>
      <c r="B22" s="18"/>
      <c r="C22" s="19"/>
      <c r="D22" s="18"/>
    </row>
    <row r="30" ht="12.75">
      <c r="A30" s="2" t="s">
        <v>160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5" width="10.00390625" style="2" customWidth="1"/>
    <col min="6" max="6" width="10.28125" style="2" customWidth="1"/>
    <col min="7" max="8" width="9.140625" style="2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24"/>
    </row>
    <row r="2" spans="1:11" s="4" customFormat="1" ht="15">
      <c r="A2" s="16" t="s">
        <v>67</v>
      </c>
      <c r="B2" s="16"/>
      <c r="C2" s="16"/>
      <c r="D2" s="16"/>
      <c r="E2" s="16"/>
      <c r="F2" s="16"/>
      <c r="G2" s="16"/>
      <c r="H2" s="16"/>
      <c r="I2" s="16"/>
      <c r="J2" s="16"/>
      <c r="K2" s="24"/>
    </row>
    <row r="3" spans="1:11" ht="12.75">
      <c r="A3" s="18"/>
      <c r="B3" s="18"/>
      <c r="C3" s="18"/>
      <c r="D3" s="18"/>
      <c r="E3" s="18"/>
      <c r="F3" s="18"/>
      <c r="G3" s="18"/>
      <c r="H3" s="18"/>
      <c r="I3" s="19"/>
      <c r="J3" s="18"/>
      <c r="K3" s="18"/>
    </row>
    <row r="4" spans="1:11" ht="12.75">
      <c r="A4" s="18"/>
      <c r="B4" s="18"/>
      <c r="C4" s="147" t="s">
        <v>51</v>
      </c>
      <c r="D4" s="148"/>
      <c r="E4" s="147" t="s">
        <v>56</v>
      </c>
      <c r="F4" s="148"/>
      <c r="G4" s="147" t="s">
        <v>56</v>
      </c>
      <c r="H4" s="148"/>
      <c r="I4" s="147" t="s">
        <v>58</v>
      </c>
      <c r="J4" s="148"/>
      <c r="K4" s="18"/>
    </row>
    <row r="5" spans="1:11" ht="12.75">
      <c r="A5" s="144" t="s">
        <v>0</v>
      </c>
      <c r="B5" s="146" t="s">
        <v>49</v>
      </c>
      <c r="C5" s="149" t="str">
        <f>"@ "&amp;TEXT(curreval,"mm/dd/yy")</f>
        <v>@ 12/31/08</v>
      </c>
      <c r="D5" s="150"/>
      <c r="E5" s="152" t="s">
        <v>57</v>
      </c>
      <c r="F5" s="150"/>
      <c r="G5" s="152" t="s">
        <v>74</v>
      </c>
      <c r="H5" s="150"/>
      <c r="I5" s="152" t="s">
        <v>59</v>
      </c>
      <c r="J5" s="150"/>
      <c r="K5" s="18"/>
    </row>
    <row r="6" spans="1:11" ht="12.75">
      <c r="A6" s="145" t="s">
        <v>1</v>
      </c>
      <c r="B6" s="145" t="s">
        <v>50</v>
      </c>
      <c r="C6" s="151" t="s">
        <v>52</v>
      </c>
      <c r="D6" s="151" t="s">
        <v>53</v>
      </c>
      <c r="E6" s="151" t="s">
        <v>52</v>
      </c>
      <c r="F6" s="151" t="s">
        <v>53</v>
      </c>
      <c r="G6" s="151" t="s">
        <v>52</v>
      </c>
      <c r="H6" s="151" t="s">
        <v>53</v>
      </c>
      <c r="I6" s="151" t="s">
        <v>52</v>
      </c>
      <c r="J6" s="151" t="s">
        <v>53</v>
      </c>
      <c r="K6" s="18"/>
    </row>
    <row r="7" spans="1:11" s="5" customFormat="1" ht="12">
      <c r="A7" s="167" t="s">
        <v>60</v>
      </c>
      <c r="B7" s="167" t="s">
        <v>62</v>
      </c>
      <c r="C7" s="31" t="s">
        <v>113</v>
      </c>
      <c r="D7" s="31" t="s">
        <v>114</v>
      </c>
      <c r="E7" s="158" t="s">
        <v>119</v>
      </c>
      <c r="F7" s="159" t="s">
        <v>120</v>
      </c>
      <c r="G7" s="31" t="s">
        <v>75</v>
      </c>
      <c r="H7" s="31" t="s">
        <v>76</v>
      </c>
      <c r="I7" s="158" t="s">
        <v>65</v>
      </c>
      <c r="J7" s="159" t="s">
        <v>66</v>
      </c>
      <c r="K7" s="32"/>
    </row>
    <row r="8" spans="1:11" ht="12.75">
      <c r="A8" s="171"/>
      <c r="B8" s="168"/>
      <c r="C8" s="33"/>
      <c r="D8" s="33"/>
      <c r="E8" s="165" t="s">
        <v>161</v>
      </c>
      <c r="F8" s="166"/>
      <c r="G8" s="33"/>
      <c r="H8" s="33"/>
      <c r="I8" s="160"/>
      <c r="J8" s="161"/>
      <c r="K8" s="18"/>
    </row>
    <row r="9" spans="1:11" ht="12.75">
      <c r="A9" s="171">
        <f aca="true" t="shared" si="0" ref="A9:A17">A10-1</f>
        <v>1998</v>
      </c>
      <c r="B9" s="169">
        <f>'Dist of EP'!D5</f>
        <v>21930</v>
      </c>
      <c r="C9" s="34">
        <f>'L Ultimate'!C9</f>
        <v>13885</v>
      </c>
      <c r="D9" s="34">
        <f>'L Ultimate'!D9</f>
        <v>14620</v>
      </c>
      <c r="E9" s="134">
        <f>'L Ultimate'!G9</f>
        <v>14926.375</v>
      </c>
      <c r="F9" s="135">
        <f>'L Ultimate'!H9</f>
        <v>14985.499999999998</v>
      </c>
      <c r="G9" s="34">
        <f aca="true" t="shared" si="1" ref="G9:G19">E9-D9</f>
        <v>306.375</v>
      </c>
      <c r="H9" s="34">
        <f aca="true" t="shared" si="2" ref="H9:H19">F9-D9</f>
        <v>365.4999999999982</v>
      </c>
      <c r="I9" s="162">
        <f aca="true" t="shared" si="3" ref="I9:I20">E9/B9</f>
        <v>0.6806372549019608</v>
      </c>
      <c r="J9" s="133">
        <f aca="true" t="shared" si="4" ref="J9:J20">F9/B9</f>
        <v>0.6833333333333332</v>
      </c>
      <c r="K9" s="18"/>
    </row>
    <row r="10" spans="1:11" ht="12.75">
      <c r="A10" s="171">
        <f t="shared" si="0"/>
        <v>1999</v>
      </c>
      <c r="B10" s="169">
        <f>'Dist of EP'!D6</f>
        <v>25652</v>
      </c>
      <c r="C10" s="34">
        <f>'L Ultimate'!C10</f>
        <v>16337</v>
      </c>
      <c r="D10" s="34">
        <f>'L Ultimate'!D10</f>
        <v>17516</v>
      </c>
      <c r="E10" s="134">
        <f>'L Ultimate'!G10</f>
        <v>18124.883928571424</v>
      </c>
      <c r="F10" s="135">
        <f>'L Ultimate'!H10</f>
        <v>18205.43889582466</v>
      </c>
      <c r="G10" s="34">
        <f t="shared" si="1"/>
        <v>608.8839285714239</v>
      </c>
      <c r="H10" s="34">
        <f t="shared" si="2"/>
        <v>689.43889582466</v>
      </c>
      <c r="I10" s="162">
        <f t="shared" si="3"/>
        <v>0.7065680620837137</v>
      </c>
      <c r="J10" s="133">
        <f t="shared" si="4"/>
        <v>0.7097083617583292</v>
      </c>
      <c r="K10" s="18"/>
    </row>
    <row r="11" spans="1:11" ht="12.75">
      <c r="A11" s="171">
        <f t="shared" si="0"/>
        <v>2000</v>
      </c>
      <c r="B11" s="169">
        <f>'Dist of EP'!D7</f>
        <v>27787</v>
      </c>
      <c r="C11" s="34">
        <f>'L Ultimate'!C11</f>
        <v>17826</v>
      </c>
      <c r="D11" s="34">
        <f>'L Ultimate'!D11</f>
        <v>19346</v>
      </c>
      <c r="E11" s="134">
        <f>'L Ultimate'!G11</f>
        <v>20409.830748021366</v>
      </c>
      <c r="F11" s="135">
        <f>'L Ultimate'!H11</f>
        <v>20469.620556860795</v>
      </c>
      <c r="G11" s="34">
        <f t="shared" si="1"/>
        <v>1063.8307480213662</v>
      </c>
      <c r="H11" s="34">
        <f t="shared" si="2"/>
        <v>1123.6205568607947</v>
      </c>
      <c r="I11" s="162">
        <f t="shared" si="3"/>
        <v>0.7345100495923045</v>
      </c>
      <c r="J11" s="133">
        <f t="shared" si="4"/>
        <v>0.7366617683398997</v>
      </c>
      <c r="K11" s="18"/>
    </row>
    <row r="12" spans="1:11" ht="12.75">
      <c r="A12" s="171">
        <f t="shared" si="0"/>
        <v>2001</v>
      </c>
      <c r="B12" s="169">
        <f>'Dist of EP'!D8</f>
        <v>32640</v>
      </c>
      <c r="C12" s="34">
        <f>'L Ultimate'!C12</f>
        <v>20763</v>
      </c>
      <c r="D12" s="34">
        <f>'L Ultimate'!D12</f>
        <v>23157</v>
      </c>
      <c r="E12" s="134">
        <f>'L Ultimate'!G12</f>
        <v>24841.813482878388</v>
      </c>
      <c r="F12" s="135">
        <f>'L Ultimate'!H12</f>
        <v>24934.838764733973</v>
      </c>
      <c r="G12" s="34">
        <f t="shared" si="1"/>
        <v>1684.8134828783877</v>
      </c>
      <c r="H12" s="34">
        <f t="shared" si="2"/>
        <v>1777.8387647339732</v>
      </c>
      <c r="I12" s="162">
        <f t="shared" si="3"/>
        <v>0.7610849719019114</v>
      </c>
      <c r="J12" s="133">
        <f t="shared" si="4"/>
        <v>0.7639350111744477</v>
      </c>
      <c r="K12" s="18"/>
    </row>
    <row r="13" spans="1:11" ht="12.75">
      <c r="A13" s="171">
        <f t="shared" si="0"/>
        <v>2002</v>
      </c>
      <c r="B13" s="169">
        <f>'Dist of EP'!D9</f>
        <v>35704</v>
      </c>
      <c r="C13" s="34">
        <f>'L Ultimate'!C13</f>
        <v>22176</v>
      </c>
      <c r="D13" s="34">
        <f>'L Ultimate'!D13</f>
        <v>25845</v>
      </c>
      <c r="E13" s="134">
        <f>'L Ultimate'!G13</f>
        <v>28186.561958008642</v>
      </c>
      <c r="F13" s="135">
        <f>'L Ultimate'!H13</f>
        <v>28330.001847337986</v>
      </c>
      <c r="G13" s="34">
        <f t="shared" si="1"/>
        <v>2341.5619580086423</v>
      </c>
      <c r="H13" s="34">
        <f t="shared" si="2"/>
        <v>2485.001847337986</v>
      </c>
      <c r="I13" s="162">
        <f t="shared" si="3"/>
        <v>0.7894510967401032</v>
      </c>
      <c r="J13" s="133">
        <f t="shared" si="4"/>
        <v>0.7934685706738177</v>
      </c>
      <c r="K13" s="18"/>
    </row>
    <row r="14" spans="1:11" ht="12.75">
      <c r="A14" s="171">
        <f t="shared" si="0"/>
        <v>2003</v>
      </c>
      <c r="B14" s="169">
        <f>'Dist of EP'!D10</f>
        <v>38497</v>
      </c>
      <c r="C14" s="34">
        <f>'L Ultimate'!C14</f>
        <v>22563</v>
      </c>
      <c r="D14" s="34">
        <f>'L Ultimate'!D14</f>
        <v>28289</v>
      </c>
      <c r="E14" s="134">
        <f>'L Ultimate'!G14</f>
        <v>31546.42430702089</v>
      </c>
      <c r="F14" s="135">
        <f>'L Ultimate'!H14</f>
        <v>31701.140687844847</v>
      </c>
      <c r="G14" s="34">
        <f t="shared" si="1"/>
        <v>3257.4243070208904</v>
      </c>
      <c r="H14" s="34">
        <f t="shared" si="2"/>
        <v>3412.140687844847</v>
      </c>
      <c r="I14" s="162">
        <f t="shared" si="3"/>
        <v>0.8194514977016623</v>
      </c>
      <c r="J14" s="133">
        <f t="shared" si="4"/>
        <v>0.8234704181584239</v>
      </c>
      <c r="K14" s="18"/>
    </row>
    <row r="15" spans="1:11" ht="12.75">
      <c r="A15" s="171">
        <f t="shared" si="0"/>
        <v>2004</v>
      </c>
      <c r="B15" s="169">
        <f>'Dist of EP'!D11</f>
        <v>45175</v>
      </c>
      <c r="C15" s="34">
        <f>'L Ultimate'!C15</f>
        <v>22765</v>
      </c>
      <c r="D15" s="34">
        <f>'L Ultimate'!D15</f>
        <v>31744</v>
      </c>
      <c r="E15" s="134">
        <f>'L Ultimate'!G15</f>
        <v>36645.188532466986</v>
      </c>
      <c r="F15" s="135">
        <f>'L Ultimate'!H15</f>
        <v>36877.19481605676</v>
      </c>
      <c r="G15" s="34">
        <f t="shared" si="1"/>
        <v>4901.188532466986</v>
      </c>
      <c r="H15" s="34">
        <f t="shared" si="2"/>
        <v>5133.194816056763</v>
      </c>
      <c r="I15" s="162">
        <f t="shared" si="3"/>
        <v>0.8111829226888099</v>
      </c>
      <c r="J15" s="133">
        <f t="shared" si="4"/>
        <v>0.8163186456238354</v>
      </c>
      <c r="K15" s="18"/>
    </row>
    <row r="16" spans="1:11" ht="12.75">
      <c r="A16" s="171">
        <f t="shared" si="0"/>
        <v>2005</v>
      </c>
      <c r="B16" s="169">
        <f>'Dist of EP'!D12</f>
        <v>53435</v>
      </c>
      <c r="C16" s="34">
        <f>'L Ultimate'!C16</f>
        <v>20444</v>
      </c>
      <c r="D16" s="34">
        <f>'L Ultimate'!D16</f>
        <v>33586</v>
      </c>
      <c r="E16" s="134">
        <f>'L Ultimate'!G16</f>
        <v>41058.940058255976</v>
      </c>
      <c r="F16" s="135">
        <f>'L Ultimate'!H16</f>
        <v>41305.58435153414</v>
      </c>
      <c r="G16" s="34">
        <f t="shared" si="1"/>
        <v>7472.940058255976</v>
      </c>
      <c r="H16" s="34">
        <f t="shared" si="2"/>
        <v>7719.58435153414</v>
      </c>
      <c r="I16" s="162">
        <f t="shared" si="3"/>
        <v>0.7683903819267517</v>
      </c>
      <c r="J16" s="133">
        <f t="shared" si="4"/>
        <v>0.773006163591918</v>
      </c>
      <c r="K16" s="18"/>
    </row>
    <row r="17" spans="1:11" ht="12.75">
      <c r="A17" s="171">
        <f t="shared" si="0"/>
        <v>2006</v>
      </c>
      <c r="B17" s="169">
        <f>'Dist of EP'!D13</f>
        <v>62161</v>
      </c>
      <c r="C17" s="34">
        <f>'L Ultimate'!C17</f>
        <v>17679</v>
      </c>
      <c r="D17" s="34">
        <f>'L Ultimate'!D17</f>
        <v>35038</v>
      </c>
      <c r="E17" s="134">
        <f>'L Ultimate'!G17</f>
        <v>48761.73019389772</v>
      </c>
      <c r="F17" s="135">
        <f>'L Ultimate'!H17</f>
        <v>48534.96585945572</v>
      </c>
      <c r="G17" s="34">
        <f t="shared" si="1"/>
        <v>13723.730193897718</v>
      </c>
      <c r="H17" s="34">
        <f t="shared" si="2"/>
        <v>13496.965859455719</v>
      </c>
      <c r="I17" s="162">
        <f t="shared" si="3"/>
        <v>0.7844424992181226</v>
      </c>
      <c r="J17" s="133">
        <f t="shared" si="4"/>
        <v>0.7807944830272312</v>
      </c>
      <c r="K17" s="18"/>
    </row>
    <row r="18" spans="1:11" ht="12.75">
      <c r="A18" s="171">
        <f>A19-1</f>
        <v>2007</v>
      </c>
      <c r="B18" s="169">
        <f>'Dist of EP'!D14</f>
        <v>71862</v>
      </c>
      <c r="C18" s="34">
        <f>'L Ultimate'!C18</f>
        <v>13128</v>
      </c>
      <c r="D18" s="34">
        <f>'L Ultimate'!D18</f>
        <v>33614</v>
      </c>
      <c r="E18" s="134">
        <f>'L Ultimate'!G18</f>
        <v>57403.401148185105</v>
      </c>
      <c r="F18" s="135">
        <f>'L Ultimate'!H18</f>
        <v>57675.02807792097</v>
      </c>
      <c r="G18" s="34">
        <f t="shared" si="1"/>
        <v>23789.401148185105</v>
      </c>
      <c r="H18" s="34">
        <f t="shared" si="2"/>
        <v>24061.02807792097</v>
      </c>
      <c r="I18" s="162">
        <f t="shared" si="3"/>
        <v>0.7988004946729163</v>
      </c>
      <c r="J18" s="133">
        <f t="shared" si="4"/>
        <v>0.8025803356143855</v>
      </c>
      <c r="K18" s="18"/>
    </row>
    <row r="19" spans="1:11" ht="12.75">
      <c r="A19" s="145">
        <f>curryear</f>
        <v>2008</v>
      </c>
      <c r="B19" s="170">
        <f>'Dist of EP'!D15</f>
        <v>82054</v>
      </c>
      <c r="C19" s="34">
        <f>'L Ultimate'!C19</f>
        <v>10484</v>
      </c>
      <c r="D19" s="34">
        <f>'L Ultimate'!D19</f>
        <v>29195</v>
      </c>
      <c r="E19" s="139">
        <f>'L BornFerg'!B21</f>
        <v>72409.9485128948</v>
      </c>
      <c r="F19" s="140">
        <f>'L BornFerg'!C21</f>
        <v>72232.529077779</v>
      </c>
      <c r="G19" s="34">
        <f t="shared" si="1"/>
        <v>43214.9485128948</v>
      </c>
      <c r="H19" s="34">
        <f t="shared" si="2"/>
        <v>43037.52907777901</v>
      </c>
      <c r="I19" s="163">
        <f t="shared" si="3"/>
        <v>0.8824670157810076</v>
      </c>
      <c r="J19" s="164">
        <f t="shared" si="4"/>
        <v>0.8803047880393279</v>
      </c>
      <c r="K19" s="18"/>
    </row>
    <row r="20" spans="1:11" ht="12.75">
      <c r="A20" s="151" t="s">
        <v>61</v>
      </c>
      <c r="B20" s="153">
        <f aca="true" t="shared" si="5" ref="B20:H20">SUM(B9:B19)</f>
        <v>496897</v>
      </c>
      <c r="C20" s="154">
        <f t="shared" si="5"/>
        <v>198050</v>
      </c>
      <c r="D20" s="155">
        <f t="shared" si="5"/>
        <v>291950</v>
      </c>
      <c r="E20" s="154">
        <f t="shared" si="5"/>
        <v>394315.09787020134</v>
      </c>
      <c r="F20" s="155">
        <f t="shared" si="5"/>
        <v>395251.84293534886</v>
      </c>
      <c r="G20" s="154">
        <f t="shared" si="5"/>
        <v>102365.0978702013</v>
      </c>
      <c r="H20" s="155">
        <f t="shared" si="5"/>
        <v>103301.84293534886</v>
      </c>
      <c r="I20" s="156">
        <f t="shared" si="3"/>
        <v>0.7935549980583528</v>
      </c>
      <c r="J20" s="157">
        <f t="shared" si="4"/>
        <v>0.7954401876754114</v>
      </c>
      <c r="K20" s="18"/>
    </row>
    <row r="21" spans="1:11" ht="12.75">
      <c r="A21" s="18"/>
      <c r="B21" s="18"/>
      <c r="C21" s="18"/>
      <c r="D21" s="18"/>
      <c r="E21" s="18"/>
      <c r="F21" s="18"/>
      <c r="G21" s="18"/>
      <c r="H21" s="18"/>
      <c r="I21" s="19"/>
      <c r="J21" s="18"/>
      <c r="K21" s="18"/>
    </row>
    <row r="26" ht="12.75">
      <c r="A26" s="2" t="s">
        <v>162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12" width="7.28125" style="0" customWidth="1"/>
  </cols>
  <sheetData>
    <row r="1" spans="1:13" ht="15">
      <c r="A1" s="16" t="s">
        <v>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2.75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9"/>
      <c r="B3" s="122" t="s">
        <v>86</v>
      </c>
      <c r="C3" s="172"/>
      <c r="D3" s="172"/>
      <c r="E3" s="172"/>
      <c r="F3" s="172"/>
      <c r="G3" s="172"/>
      <c r="H3" s="172"/>
      <c r="I3" s="172"/>
      <c r="J3" s="172"/>
      <c r="K3" s="172"/>
      <c r="L3" s="123"/>
      <c r="M3" s="18"/>
    </row>
    <row r="4" spans="1:13" ht="12.75">
      <c r="A4" s="144" t="s">
        <v>0</v>
      </c>
      <c r="B4" s="147" t="s">
        <v>2</v>
      </c>
      <c r="C4" s="173"/>
      <c r="D4" s="173"/>
      <c r="E4" s="173"/>
      <c r="F4" s="173"/>
      <c r="G4" s="173"/>
      <c r="H4" s="173"/>
      <c r="I4" s="173"/>
      <c r="J4" s="173"/>
      <c r="K4" s="173"/>
      <c r="L4" s="148"/>
      <c r="M4" s="18"/>
    </row>
    <row r="5" spans="1:13" ht="12.75">
      <c r="A5" s="145" t="s">
        <v>1</v>
      </c>
      <c r="B5" s="174">
        <v>12</v>
      </c>
      <c r="C5" s="175">
        <f aca="true" t="shared" si="0" ref="C5:L5">B5+12</f>
        <v>24</v>
      </c>
      <c r="D5" s="175">
        <f t="shared" si="0"/>
        <v>36</v>
      </c>
      <c r="E5" s="175">
        <f t="shared" si="0"/>
        <v>48</v>
      </c>
      <c r="F5" s="175">
        <f t="shared" si="0"/>
        <v>60</v>
      </c>
      <c r="G5" s="175">
        <f t="shared" si="0"/>
        <v>72</v>
      </c>
      <c r="H5" s="175">
        <f t="shared" si="0"/>
        <v>84</v>
      </c>
      <c r="I5" s="175">
        <f t="shared" si="0"/>
        <v>96</v>
      </c>
      <c r="J5" s="175">
        <f t="shared" si="0"/>
        <v>108</v>
      </c>
      <c r="K5" s="175">
        <f t="shared" si="0"/>
        <v>120</v>
      </c>
      <c r="L5" s="176">
        <f t="shared" si="0"/>
        <v>132</v>
      </c>
      <c r="M5" s="18"/>
    </row>
    <row r="6" spans="1:13" ht="12.75">
      <c r="A6" s="144">
        <f aca="true" t="shared" si="1" ref="A6:A14">A7-1</f>
        <v>1998</v>
      </c>
      <c r="B6" s="177">
        <f>'Paid Data'!B6-'L Paid Data'!B6</f>
        <v>11</v>
      </c>
      <c r="C6" s="178">
        <f>'Paid Data'!C6-'L Paid Data'!C6</f>
        <v>29</v>
      </c>
      <c r="D6" s="178">
        <f>'Paid Data'!D6-'L Paid Data'!D6</f>
        <v>49</v>
      </c>
      <c r="E6" s="178">
        <f>'Paid Data'!E6-'L Paid Data'!E6</f>
        <v>71</v>
      </c>
      <c r="F6" s="178">
        <f>'Paid Data'!F6-'L Paid Data'!F6</f>
        <v>91</v>
      </c>
      <c r="G6" s="178">
        <f>'Paid Data'!G6-'L Paid Data'!G6</f>
        <v>108</v>
      </c>
      <c r="H6" s="178">
        <f>'Paid Data'!H6-'L Paid Data'!H6</f>
        <v>120</v>
      </c>
      <c r="I6" s="178">
        <f>'Paid Data'!I6-'L Paid Data'!I6</f>
        <v>130</v>
      </c>
      <c r="J6" s="178">
        <f>'Paid Data'!J6-'L Paid Data'!J6</f>
        <v>137</v>
      </c>
      <c r="K6" s="178">
        <f>'Paid Data'!K6-'L Paid Data'!K6</f>
        <v>142</v>
      </c>
      <c r="L6" s="129">
        <f>'Paid Data'!L6-'L Paid Data'!L6</f>
        <v>148</v>
      </c>
      <c r="M6" s="18"/>
    </row>
    <row r="7" spans="1:13" ht="12.75">
      <c r="A7" s="171">
        <f t="shared" si="1"/>
        <v>1999</v>
      </c>
      <c r="B7" s="179">
        <f>'Paid Data'!B7-'L Paid Data'!B7</f>
        <v>45</v>
      </c>
      <c r="C7" s="20">
        <f>'Paid Data'!C7-'L Paid Data'!C7</f>
        <v>120</v>
      </c>
      <c r="D7" s="20">
        <f>'Paid Data'!D7-'L Paid Data'!D7</f>
        <v>210</v>
      </c>
      <c r="E7" s="20">
        <f>'Paid Data'!E7-'L Paid Data'!E7</f>
        <v>309</v>
      </c>
      <c r="F7" s="20">
        <f>'Paid Data'!F7-'L Paid Data'!F7</f>
        <v>400</v>
      </c>
      <c r="G7" s="20">
        <f>'Paid Data'!G7-'L Paid Data'!G7</f>
        <v>472</v>
      </c>
      <c r="H7" s="20">
        <f>'Paid Data'!H7-'L Paid Data'!H7</f>
        <v>533</v>
      </c>
      <c r="I7" s="20">
        <f>'Paid Data'!I7-'L Paid Data'!I7</f>
        <v>576</v>
      </c>
      <c r="J7" s="20">
        <f>'Paid Data'!J7-'L Paid Data'!J7</f>
        <v>609</v>
      </c>
      <c r="K7" s="20">
        <f>'Paid Data'!K7-'L Paid Data'!K7</f>
        <v>635</v>
      </c>
      <c r="L7" s="180"/>
      <c r="M7" s="18"/>
    </row>
    <row r="8" spans="1:13" ht="12.75">
      <c r="A8" s="171">
        <f t="shared" si="1"/>
        <v>2000</v>
      </c>
      <c r="B8" s="179">
        <f>'Paid Data'!B8-'L Paid Data'!B8</f>
        <v>138</v>
      </c>
      <c r="C8" s="20">
        <f>'Paid Data'!C8-'L Paid Data'!C8</f>
        <v>374</v>
      </c>
      <c r="D8" s="20">
        <f>'Paid Data'!D8-'L Paid Data'!D8</f>
        <v>640</v>
      </c>
      <c r="E8" s="20">
        <f>'Paid Data'!E8-'L Paid Data'!E8</f>
        <v>895</v>
      </c>
      <c r="F8" s="20">
        <f>'Paid Data'!F8-'L Paid Data'!F8</f>
        <v>1249</v>
      </c>
      <c r="G8" s="20">
        <f>'Paid Data'!G8-'L Paid Data'!G8</f>
        <v>1496</v>
      </c>
      <c r="H8" s="20">
        <f>'Paid Data'!H8-'L Paid Data'!H8</f>
        <v>1677</v>
      </c>
      <c r="I8" s="20">
        <f>'Paid Data'!I8-'L Paid Data'!I8</f>
        <v>1811</v>
      </c>
      <c r="J8" s="20">
        <f>'Paid Data'!J8-'L Paid Data'!J8</f>
        <v>1909</v>
      </c>
      <c r="K8" s="20"/>
      <c r="L8" s="180"/>
      <c r="M8" s="18"/>
    </row>
    <row r="9" spans="1:13" ht="12.75">
      <c r="A9" s="171">
        <f t="shared" si="1"/>
        <v>2001</v>
      </c>
      <c r="B9" s="179">
        <f>'Paid Data'!B9-'L Paid Data'!B9</f>
        <v>318</v>
      </c>
      <c r="C9" s="20">
        <f>'Paid Data'!C9-'L Paid Data'!C9</f>
        <v>845</v>
      </c>
      <c r="D9" s="20">
        <f>'Paid Data'!D9-'L Paid Data'!D9</f>
        <v>1451</v>
      </c>
      <c r="E9" s="20">
        <f>'Paid Data'!E9-'L Paid Data'!E9</f>
        <v>2107</v>
      </c>
      <c r="F9" s="20">
        <f>'Paid Data'!F9-'L Paid Data'!F9</f>
        <v>2663</v>
      </c>
      <c r="G9" s="20">
        <f>'Paid Data'!G9-'L Paid Data'!G9</f>
        <v>3148</v>
      </c>
      <c r="H9" s="20">
        <f>'Paid Data'!H9-'L Paid Data'!H9</f>
        <v>3573</v>
      </c>
      <c r="I9" s="20">
        <f>'Paid Data'!I9-'L Paid Data'!I9</f>
        <v>3834</v>
      </c>
      <c r="J9" s="20"/>
      <c r="K9" s="20"/>
      <c r="L9" s="180"/>
      <c r="M9" s="18"/>
    </row>
    <row r="10" spans="1:13" ht="12.75">
      <c r="A10" s="171">
        <f t="shared" si="1"/>
        <v>2002</v>
      </c>
      <c r="B10" s="179">
        <f>'Paid Data'!B10-'L Paid Data'!B10</f>
        <v>644</v>
      </c>
      <c r="C10" s="20">
        <f>'Paid Data'!C10-'L Paid Data'!C10</f>
        <v>1707</v>
      </c>
      <c r="D10" s="20">
        <f>'Paid Data'!D10-'L Paid Data'!D10</f>
        <v>2926</v>
      </c>
      <c r="E10" s="20">
        <f>'Paid Data'!E10-'L Paid Data'!E10</f>
        <v>4263</v>
      </c>
      <c r="F10" s="20">
        <f>'Paid Data'!F10-'L Paid Data'!F10</f>
        <v>5555</v>
      </c>
      <c r="G10" s="20">
        <f>'Paid Data'!G10-'L Paid Data'!G10</f>
        <v>6516</v>
      </c>
      <c r="H10" s="20">
        <f>'Paid Data'!H10-'L Paid Data'!H10</f>
        <v>7233</v>
      </c>
      <c r="I10" s="20"/>
      <c r="J10" s="20"/>
      <c r="K10" s="20"/>
      <c r="L10" s="180"/>
      <c r="M10" s="18"/>
    </row>
    <row r="11" spans="1:13" ht="12.75">
      <c r="A11" s="171">
        <f t="shared" si="1"/>
        <v>2003</v>
      </c>
      <c r="B11" s="179">
        <f>'Paid Data'!B11-'L Paid Data'!B11</f>
        <v>758</v>
      </c>
      <c r="C11" s="20">
        <f>'Paid Data'!C11-'L Paid Data'!C11</f>
        <v>2027</v>
      </c>
      <c r="D11" s="20">
        <f>'Paid Data'!D11-'L Paid Data'!D11</f>
        <v>3489</v>
      </c>
      <c r="E11" s="20">
        <f>'Paid Data'!E11-'L Paid Data'!E11</f>
        <v>5063</v>
      </c>
      <c r="F11" s="20">
        <f>'Paid Data'!F11-'L Paid Data'!F11</f>
        <v>6733</v>
      </c>
      <c r="G11" s="20">
        <f>'Paid Data'!G11-'L Paid Data'!G11</f>
        <v>8080</v>
      </c>
      <c r="H11" s="20"/>
      <c r="I11" s="20"/>
      <c r="J11" s="20"/>
      <c r="K11" s="20"/>
      <c r="L11" s="180"/>
      <c r="M11" s="18"/>
    </row>
    <row r="12" spans="1:13" ht="12.75">
      <c r="A12" s="171">
        <f t="shared" si="1"/>
        <v>2004</v>
      </c>
      <c r="B12" s="179">
        <f>'Paid Data'!B12-'L Paid Data'!B12</f>
        <v>1009</v>
      </c>
      <c r="C12" s="20">
        <f>'Paid Data'!C12-'L Paid Data'!C12</f>
        <v>2675</v>
      </c>
      <c r="D12" s="20">
        <f>'Paid Data'!D12-'L Paid Data'!D12</f>
        <v>4574</v>
      </c>
      <c r="E12" s="20">
        <f>'Paid Data'!E12-'L Paid Data'!E12</f>
        <v>6655</v>
      </c>
      <c r="F12" s="20">
        <f>'Paid Data'!F12-'L Paid Data'!F12</f>
        <v>8485</v>
      </c>
      <c r="G12" s="20"/>
      <c r="H12" s="20"/>
      <c r="I12" s="20"/>
      <c r="J12" s="20"/>
      <c r="K12" s="20"/>
      <c r="L12" s="180"/>
      <c r="M12" s="18"/>
    </row>
    <row r="13" spans="1:13" ht="12.75">
      <c r="A13" s="171">
        <f t="shared" si="1"/>
        <v>2005</v>
      </c>
      <c r="B13" s="179">
        <f>'Paid Data'!B13-'L Paid Data'!B13</f>
        <v>1360</v>
      </c>
      <c r="C13" s="20">
        <f>'Paid Data'!C13-'L Paid Data'!C13</f>
        <v>3643</v>
      </c>
      <c r="D13" s="20">
        <f>'Paid Data'!D13-'L Paid Data'!D13</f>
        <v>6270</v>
      </c>
      <c r="E13" s="20">
        <f>'Paid Data'!E13-'L Paid Data'!E13</f>
        <v>9167</v>
      </c>
      <c r="F13" s="20"/>
      <c r="G13" s="20"/>
      <c r="H13" s="20"/>
      <c r="I13" s="20"/>
      <c r="J13" s="20"/>
      <c r="K13" s="20"/>
      <c r="L13" s="180"/>
      <c r="M13" s="18"/>
    </row>
    <row r="14" spans="1:13" ht="12.75">
      <c r="A14" s="171">
        <f t="shared" si="1"/>
        <v>2006</v>
      </c>
      <c r="B14" s="179">
        <f>'Paid Data'!B14-'L Paid Data'!B14</f>
        <v>2157</v>
      </c>
      <c r="C14" s="20">
        <f>'Paid Data'!C14-'L Paid Data'!C14</f>
        <v>5830</v>
      </c>
      <c r="D14" s="20">
        <f>'Paid Data'!D14-'L Paid Data'!D14</f>
        <v>9998</v>
      </c>
      <c r="E14" s="20"/>
      <c r="F14" s="20"/>
      <c r="G14" s="20"/>
      <c r="H14" s="20"/>
      <c r="I14" s="20"/>
      <c r="J14" s="20"/>
      <c r="K14" s="20"/>
      <c r="L14" s="180"/>
      <c r="M14" s="18"/>
    </row>
    <row r="15" spans="1:13" ht="12.75">
      <c r="A15" s="171">
        <f>A16-1</f>
        <v>2007</v>
      </c>
      <c r="B15" s="179">
        <f>'Paid Data'!B15-'L Paid Data'!B15</f>
        <v>3793</v>
      </c>
      <c r="C15" s="20">
        <f>'Paid Data'!C15-'L Paid Data'!C15</f>
        <v>10135</v>
      </c>
      <c r="D15" s="20"/>
      <c r="E15" s="20"/>
      <c r="F15" s="20"/>
      <c r="G15" s="20"/>
      <c r="H15" s="20"/>
      <c r="I15" s="20"/>
      <c r="J15" s="20"/>
      <c r="K15" s="20"/>
      <c r="L15" s="180"/>
      <c r="M15" s="18"/>
    </row>
    <row r="16" spans="1:13" ht="12.75">
      <c r="A16" s="145">
        <f>curryear</f>
        <v>2008</v>
      </c>
      <c r="B16" s="181">
        <f>'Paid Data'!B16-'L Paid Data'!B16</f>
        <v>4589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3"/>
      <c r="M16" s="18"/>
    </row>
    <row r="17" spans="1:13" ht="12.75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/>
    </row>
    <row r="18" spans="1:13" ht="12.75">
      <c r="A18" s="144" t="s">
        <v>0</v>
      </c>
      <c r="B18" s="147" t="s">
        <v>90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48"/>
      <c r="M18" s="18"/>
    </row>
    <row r="19" spans="1:13" ht="12.75">
      <c r="A19" s="145" t="s">
        <v>1</v>
      </c>
      <c r="B19" s="184" t="s">
        <v>3</v>
      </c>
      <c r="C19" s="185" t="s">
        <v>4</v>
      </c>
      <c r="D19" s="185" t="s">
        <v>5</v>
      </c>
      <c r="E19" s="185" t="s">
        <v>6</v>
      </c>
      <c r="F19" s="185" t="s">
        <v>7</v>
      </c>
      <c r="G19" s="185" t="s">
        <v>8</v>
      </c>
      <c r="H19" s="185" t="s">
        <v>9</v>
      </c>
      <c r="I19" s="185" t="s">
        <v>10</v>
      </c>
      <c r="J19" s="185" t="s">
        <v>11</v>
      </c>
      <c r="K19" s="185" t="s">
        <v>12</v>
      </c>
      <c r="L19" s="186" t="s">
        <v>13</v>
      </c>
      <c r="M19" s="18"/>
    </row>
    <row r="20" spans="1:13" ht="12.75">
      <c r="A20" s="144">
        <f aca="true" t="shared" si="2" ref="A20:A28">A21-1</f>
        <v>1998</v>
      </c>
      <c r="B20" s="187">
        <f aca="true" t="shared" si="3" ref="B20:K20">C6/B6</f>
        <v>2.6363636363636362</v>
      </c>
      <c r="C20" s="188">
        <f t="shared" si="3"/>
        <v>1.6896551724137931</v>
      </c>
      <c r="D20" s="188">
        <f t="shared" si="3"/>
        <v>1.4489795918367347</v>
      </c>
      <c r="E20" s="188">
        <f t="shared" si="3"/>
        <v>1.2816901408450705</v>
      </c>
      <c r="F20" s="188">
        <f t="shared" si="3"/>
        <v>1.1868131868131868</v>
      </c>
      <c r="G20" s="188">
        <f t="shared" si="3"/>
        <v>1.1111111111111112</v>
      </c>
      <c r="H20" s="188">
        <f t="shared" si="3"/>
        <v>1.0833333333333333</v>
      </c>
      <c r="I20" s="188">
        <f t="shared" si="3"/>
        <v>1.0538461538461539</v>
      </c>
      <c r="J20" s="188">
        <f t="shared" si="3"/>
        <v>1.0364963503649636</v>
      </c>
      <c r="K20" s="188">
        <f t="shared" si="3"/>
        <v>1.0422535211267605</v>
      </c>
      <c r="L20" s="129"/>
      <c r="M20" s="18"/>
    </row>
    <row r="21" spans="1:13" ht="12.75">
      <c r="A21" s="171">
        <f t="shared" si="2"/>
        <v>1999</v>
      </c>
      <c r="B21" s="189">
        <f aca="true" t="shared" si="4" ref="B21:J21">C7/B7</f>
        <v>2.6666666666666665</v>
      </c>
      <c r="C21" s="22">
        <f t="shared" si="4"/>
        <v>1.75</v>
      </c>
      <c r="D21" s="22">
        <f t="shared" si="4"/>
        <v>1.4714285714285715</v>
      </c>
      <c r="E21" s="22">
        <f t="shared" si="4"/>
        <v>1.2944983818770226</v>
      </c>
      <c r="F21" s="22">
        <f t="shared" si="4"/>
        <v>1.18</v>
      </c>
      <c r="G21" s="22">
        <f t="shared" si="4"/>
        <v>1.1292372881355932</v>
      </c>
      <c r="H21" s="22">
        <f t="shared" si="4"/>
        <v>1.0806754221388368</v>
      </c>
      <c r="I21" s="22">
        <f t="shared" si="4"/>
        <v>1.0572916666666667</v>
      </c>
      <c r="J21" s="22">
        <f t="shared" si="4"/>
        <v>1.0426929392446633</v>
      </c>
      <c r="K21" s="22"/>
      <c r="L21" s="180"/>
      <c r="M21" s="18"/>
    </row>
    <row r="22" spans="1:13" ht="12.75">
      <c r="A22" s="171">
        <f t="shared" si="2"/>
        <v>2000</v>
      </c>
      <c r="B22" s="189">
        <f aca="true" t="shared" si="5" ref="B22:I22">C8/B8</f>
        <v>2.710144927536232</v>
      </c>
      <c r="C22" s="22">
        <f t="shared" si="5"/>
        <v>1.7112299465240641</v>
      </c>
      <c r="D22" s="22">
        <f t="shared" si="5"/>
        <v>1.3984375</v>
      </c>
      <c r="E22" s="22">
        <f t="shared" si="5"/>
        <v>1.3955307262569832</v>
      </c>
      <c r="F22" s="22">
        <f t="shared" si="5"/>
        <v>1.1977582065652521</v>
      </c>
      <c r="G22" s="22">
        <f t="shared" si="5"/>
        <v>1.1209893048128343</v>
      </c>
      <c r="H22" s="22">
        <f t="shared" si="5"/>
        <v>1.0799045915324985</v>
      </c>
      <c r="I22" s="22">
        <f t="shared" si="5"/>
        <v>1.0541137493097736</v>
      </c>
      <c r="J22" s="22"/>
      <c r="K22" s="22"/>
      <c r="L22" s="180"/>
      <c r="M22" s="18"/>
    </row>
    <row r="23" spans="1:13" ht="12.75">
      <c r="A23" s="171">
        <f t="shared" si="2"/>
        <v>2001</v>
      </c>
      <c r="B23" s="189">
        <f aca="true" t="shared" si="6" ref="B23:H23">C9/B9</f>
        <v>2.657232704402516</v>
      </c>
      <c r="C23" s="22">
        <f t="shared" si="6"/>
        <v>1.7171597633136095</v>
      </c>
      <c r="D23" s="22">
        <f t="shared" si="6"/>
        <v>1.4521019986216404</v>
      </c>
      <c r="E23" s="22">
        <f t="shared" si="6"/>
        <v>1.2638822971048884</v>
      </c>
      <c r="F23" s="22">
        <f t="shared" si="6"/>
        <v>1.1821254224558768</v>
      </c>
      <c r="G23" s="22">
        <f t="shared" si="6"/>
        <v>1.1350063532401524</v>
      </c>
      <c r="H23" s="22">
        <f t="shared" si="6"/>
        <v>1.0730478589420656</v>
      </c>
      <c r="I23" s="22"/>
      <c r="J23" s="22"/>
      <c r="K23" s="22"/>
      <c r="L23" s="180"/>
      <c r="M23" s="18"/>
    </row>
    <row r="24" spans="1:13" ht="12.75">
      <c r="A24" s="171">
        <f t="shared" si="2"/>
        <v>2002</v>
      </c>
      <c r="B24" s="189">
        <f aca="true" t="shared" si="7" ref="B24:G24">C10/B10</f>
        <v>2.650621118012422</v>
      </c>
      <c r="C24" s="22">
        <f t="shared" si="7"/>
        <v>1.7141183362624488</v>
      </c>
      <c r="D24" s="22">
        <f t="shared" si="7"/>
        <v>1.4569377990430623</v>
      </c>
      <c r="E24" s="22">
        <f t="shared" si="7"/>
        <v>1.3030729533192587</v>
      </c>
      <c r="F24" s="22">
        <f t="shared" si="7"/>
        <v>1.172997299729973</v>
      </c>
      <c r="G24" s="22">
        <f t="shared" si="7"/>
        <v>1.110036832412523</v>
      </c>
      <c r="H24" s="22"/>
      <c r="I24" s="22"/>
      <c r="J24" s="22"/>
      <c r="K24" s="22"/>
      <c r="L24" s="180"/>
      <c r="M24" s="18"/>
    </row>
    <row r="25" spans="1:13" ht="12.75">
      <c r="A25" s="171">
        <f t="shared" si="2"/>
        <v>2003</v>
      </c>
      <c r="B25" s="189">
        <f>C11/B11</f>
        <v>2.674142480211082</v>
      </c>
      <c r="C25" s="22">
        <f>D11/C11</f>
        <v>1.721262950172669</v>
      </c>
      <c r="D25" s="22">
        <f>E11/D11</f>
        <v>1.4511321295500144</v>
      </c>
      <c r="E25" s="22">
        <f>F11/E11</f>
        <v>1.3298439660280466</v>
      </c>
      <c r="F25" s="22">
        <f>G11/F11</f>
        <v>1.2000594088816279</v>
      </c>
      <c r="G25" s="22"/>
      <c r="H25" s="22"/>
      <c r="I25" s="22"/>
      <c r="J25" s="22"/>
      <c r="K25" s="22"/>
      <c r="L25" s="180"/>
      <c r="M25" s="18"/>
    </row>
    <row r="26" spans="1:13" ht="12.75">
      <c r="A26" s="171">
        <f t="shared" si="2"/>
        <v>2004</v>
      </c>
      <c r="B26" s="189">
        <f>C12/B12</f>
        <v>2.6511397423191276</v>
      </c>
      <c r="C26" s="22">
        <f>D12/C12</f>
        <v>1.7099065420560748</v>
      </c>
      <c r="D26" s="22">
        <f>E12/D12</f>
        <v>1.454962833406209</v>
      </c>
      <c r="E26" s="22">
        <f>F12/E12</f>
        <v>1.2749812171299775</v>
      </c>
      <c r="F26" s="22"/>
      <c r="G26" s="22"/>
      <c r="H26" s="22"/>
      <c r="I26" s="22"/>
      <c r="J26" s="22"/>
      <c r="K26" s="22"/>
      <c r="L26" s="180"/>
      <c r="M26" s="18"/>
    </row>
    <row r="27" spans="1:13" ht="12.75">
      <c r="A27" s="171">
        <f t="shared" si="2"/>
        <v>2005</v>
      </c>
      <c r="B27" s="189">
        <f>C13/B13</f>
        <v>2.6786764705882353</v>
      </c>
      <c r="C27" s="22">
        <f>D13/C13</f>
        <v>1.7211089761185836</v>
      </c>
      <c r="D27" s="22">
        <f>E13/D13</f>
        <v>1.4620414673046251</v>
      </c>
      <c r="E27" s="22"/>
      <c r="F27" s="22"/>
      <c r="G27" s="22"/>
      <c r="H27" s="22"/>
      <c r="I27" s="22"/>
      <c r="J27" s="22"/>
      <c r="K27" s="22"/>
      <c r="L27" s="180"/>
      <c r="M27" s="18"/>
    </row>
    <row r="28" spans="1:13" ht="12.75">
      <c r="A28" s="171">
        <f t="shared" si="2"/>
        <v>2006</v>
      </c>
      <c r="B28" s="189">
        <f>C14/B14</f>
        <v>2.7028280018544275</v>
      </c>
      <c r="C28" s="22">
        <f>D14/C14</f>
        <v>1.7149228130360206</v>
      </c>
      <c r="D28" s="22"/>
      <c r="E28" s="22"/>
      <c r="F28" s="22"/>
      <c r="G28" s="22"/>
      <c r="H28" s="22"/>
      <c r="I28" s="22"/>
      <c r="J28" s="22"/>
      <c r="K28" s="22"/>
      <c r="L28" s="180"/>
      <c r="M28" s="18"/>
    </row>
    <row r="29" spans="1:13" ht="12.75">
      <c r="A29" s="171">
        <f>A30-1</f>
        <v>2007</v>
      </c>
      <c r="B29" s="189">
        <f>C15/B15</f>
        <v>2.6720274189296074</v>
      </c>
      <c r="C29" s="22"/>
      <c r="D29" s="22"/>
      <c r="E29" s="22"/>
      <c r="F29" s="22"/>
      <c r="G29" s="22"/>
      <c r="H29" s="22"/>
      <c r="I29" s="22"/>
      <c r="J29" s="22"/>
      <c r="K29" s="22"/>
      <c r="L29" s="180"/>
      <c r="M29" s="18"/>
    </row>
    <row r="30" spans="1:13" ht="12.75">
      <c r="A30" s="145">
        <f>curryear</f>
        <v>2008</v>
      </c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3"/>
      <c r="M30" s="18"/>
    </row>
    <row r="31" spans="1:13" ht="12.7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8"/>
    </row>
    <row r="32" spans="1:13" ht="12.7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9" t="s">
        <v>14</v>
      </c>
      <c r="B33" s="23">
        <f>AVERAGE(B27:B29)</f>
        <v>2.684510630457423</v>
      </c>
      <c r="C33" s="23">
        <f>AVERAGE(C26:C28)</f>
        <v>1.7153127770702261</v>
      </c>
      <c r="D33" s="23">
        <f>AVERAGE(D25:D27)</f>
        <v>1.4560454767536164</v>
      </c>
      <c r="E33" s="23">
        <f>AVERAGE(E24:E26)</f>
        <v>1.3026327121590942</v>
      </c>
      <c r="F33" s="23">
        <f>AVERAGE(F23:F25)</f>
        <v>1.1850607103558257</v>
      </c>
      <c r="G33" s="23">
        <f>AVERAGE(G22:G24)</f>
        <v>1.12201083015517</v>
      </c>
      <c r="H33" s="23">
        <f>AVERAGE(H21:H23)</f>
        <v>1.0778759575378005</v>
      </c>
      <c r="I33" s="23">
        <f>AVERAGE(I20:I22)</f>
        <v>1.0550838566075313</v>
      </c>
      <c r="J33" s="23">
        <f>AVERAGE(J20:J21)</f>
        <v>1.0395946448048135</v>
      </c>
      <c r="K33" s="23">
        <f>AVERAGE(K20:K20)</f>
        <v>1.0422535211267605</v>
      </c>
      <c r="L33" s="18"/>
      <c r="M33" s="18"/>
    </row>
    <row r="34" spans="1:13" ht="12.75">
      <c r="A34" s="19" t="s">
        <v>15</v>
      </c>
      <c r="B34" s="23">
        <f>SUM(C13:C15)/SUM(B13:B15)</f>
        <v>2.6823529411764704</v>
      </c>
      <c r="C34" s="23">
        <f>SUM(D12:D14)/SUM(C12:C14)</f>
        <v>1.7156733618702666</v>
      </c>
      <c r="D34" s="23">
        <f>SUM(E11:E13)/SUM(D11:D13)</f>
        <v>1.4571269099281379</v>
      </c>
      <c r="E34" s="23">
        <f>SUM(F10:F12)/SUM(E10:E12)</f>
        <v>1.299856079093924</v>
      </c>
      <c r="F34" s="23">
        <f>SUM(G9:G11)/SUM(F9:F11)</f>
        <v>1.1868102468062336</v>
      </c>
      <c r="G34" s="23">
        <f>SUM(H8:H10)/SUM(G8:G10)</f>
        <v>1.1185483870967743</v>
      </c>
      <c r="H34" s="23">
        <f>SUM(I7:I9)/SUM(H7:H9)</f>
        <v>1.075739235690818</v>
      </c>
      <c r="I34" s="23">
        <f>SUM(J6:J8)/SUM(I6:I8)</f>
        <v>1.0548271752085816</v>
      </c>
      <c r="J34" s="23">
        <f>SUM(K6:K7)/SUM(J6:J7)</f>
        <v>1.0415549597855227</v>
      </c>
      <c r="K34" s="23">
        <f>SUM(L6:L6)/SUM(K6:K6)</f>
        <v>1.0422535211267605</v>
      </c>
      <c r="L34" s="18"/>
      <c r="M34" s="18"/>
    </row>
    <row r="35" spans="1:13" ht="12.75">
      <c r="A35" s="19" t="s">
        <v>16</v>
      </c>
      <c r="B35" s="23">
        <f>AVERAGE(B25:B29)</f>
        <v>2.675762822780496</v>
      </c>
      <c r="C35" s="23">
        <f>AVERAGE(C24:C28)</f>
        <v>1.7162639235291592</v>
      </c>
      <c r="D35" s="23">
        <f>AVERAGE(D23:D27)</f>
        <v>1.4554352455851103</v>
      </c>
      <c r="E35" s="23">
        <f>AVERAGE(E22:E26)</f>
        <v>1.3134622319678306</v>
      </c>
      <c r="F35" s="23">
        <f>AVERAGE(F21:F25)</f>
        <v>1.1865880675265459</v>
      </c>
      <c r="G35" s="23">
        <f>AVERAGE(G20:G24)</f>
        <v>1.1212761779424427</v>
      </c>
      <c r="H35" s="23">
        <f>AVERAGE(H20:H23)</f>
        <v>1.0792403014866836</v>
      </c>
      <c r="I35" s="23">
        <f>AVERAGE(I20:I22)</f>
        <v>1.0550838566075313</v>
      </c>
      <c r="J35" s="23">
        <f>AVERAGE(J20:J21)</f>
        <v>1.0395946448048135</v>
      </c>
      <c r="K35" s="23">
        <f>AVERAGE(K20:K20)</f>
        <v>1.0422535211267605</v>
      </c>
      <c r="L35" s="18"/>
      <c r="M35" s="18"/>
    </row>
    <row r="36" spans="1:13" ht="12.75">
      <c r="A36" s="19" t="s">
        <v>17</v>
      </c>
      <c r="B36" s="23">
        <f>(SUM(B25:B29)-MIN(B25:B29)-MAX(B25:B29))/3</f>
        <v>2.674948789909642</v>
      </c>
      <c r="C36" s="23">
        <f>(SUM(C24:C28)-MIN(C24:C28)-MAX(C24:C28))/3</f>
        <v>1.716716708472351</v>
      </c>
      <c r="D36" s="23">
        <f>(SUM(D23:D27)-MIN(D23:D27)-MAX(D23:D27))/3</f>
        <v>1.4546675436903038</v>
      </c>
      <c r="E36" s="23">
        <f>(SUM(E22:E26)-MIN(E22:E26)-MAX(E22:E26))/3</f>
        <v>1.3026327121590937</v>
      </c>
      <c r="F36" s="23">
        <f>(SUM(F21:F25)-MIN(F21:F25)-MAX(F21:F25))/3</f>
        <v>1.1866278763403761</v>
      </c>
      <c r="G36" s="23">
        <f>(SUM(G20:G24)-MIN(G20:G24)-MAX(G20:G24))/3</f>
        <v>1.1204459013531796</v>
      </c>
      <c r="H36" s="23">
        <f>(SUM(H20:H23)-MIN(H20:H23)-MAX(H20:H23))/2</f>
        <v>1.0802900068356678</v>
      </c>
      <c r="I36" s="23">
        <f>(SUM(I20:I22)-MIN(I20:I22)-MAX(I20:I22))</f>
        <v>1.0541137493097736</v>
      </c>
      <c r="J36" s="23"/>
      <c r="K36" s="23"/>
      <c r="L36" s="18"/>
      <c r="M36" s="18"/>
    </row>
    <row r="37" spans="1:13" ht="12.75">
      <c r="A37" s="19" t="s">
        <v>18</v>
      </c>
      <c r="B37" s="23">
        <f>SUM(C$6:C15)/SUM(B$6:B15)</f>
        <v>2.6761458027948795</v>
      </c>
      <c r="C37" s="23">
        <f>SUM(D$6:D14)/SUM(C$6:C14)</f>
        <v>1.7163478260869565</v>
      </c>
      <c r="D37" s="23">
        <f>SUM(E$6:E13)/SUM(D$6:D13)</f>
        <v>1.4549441582946605</v>
      </c>
      <c r="E37" s="23">
        <f>SUM(F$6:F12)/SUM(E$6:E12)</f>
        <v>1.3002117440479264</v>
      </c>
      <c r="F37" s="23">
        <f>SUM(G$6:G11)/SUM(F$6:F11)</f>
        <v>1.1874662992031635</v>
      </c>
      <c r="G37" s="23">
        <f>SUM(H$6:H10)/SUM(G$6:G10)</f>
        <v>1.1189097103918229</v>
      </c>
      <c r="H37" s="23">
        <f>SUM(I$6:I9)/SUM(H$6:H9)</f>
        <v>1.0758936134169066</v>
      </c>
      <c r="I37" s="23">
        <f>SUM(J$6:J8)/SUM(I$6:I8)</f>
        <v>1.0548271752085816</v>
      </c>
      <c r="J37" s="23">
        <f>SUM(K$6:K7)/SUM(J$6:J7)</f>
        <v>1.0415549597855227</v>
      </c>
      <c r="K37" s="23">
        <f>SUM(L$6:L6)/SUM(K$6:K6)</f>
        <v>1.0422535211267605</v>
      </c>
      <c r="L37" s="18"/>
      <c r="M37" s="18"/>
    </row>
    <row r="38" spans="1:13" ht="12.7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.75">
      <c r="A39" s="19" t="s">
        <v>19</v>
      </c>
      <c r="B39" s="23">
        <f>B33</f>
        <v>2.684510630457423</v>
      </c>
      <c r="C39" s="23">
        <f aca="true" t="shared" si="8" ref="C39:K39">C33</f>
        <v>1.7153127770702261</v>
      </c>
      <c r="D39" s="23">
        <f t="shared" si="8"/>
        <v>1.4560454767536164</v>
      </c>
      <c r="E39" s="23">
        <f t="shared" si="8"/>
        <v>1.3026327121590942</v>
      </c>
      <c r="F39" s="23">
        <f t="shared" si="8"/>
        <v>1.1850607103558257</v>
      </c>
      <c r="G39" s="23">
        <f t="shared" si="8"/>
        <v>1.12201083015517</v>
      </c>
      <c r="H39" s="23">
        <f t="shared" si="8"/>
        <v>1.0778759575378005</v>
      </c>
      <c r="I39" s="23">
        <f t="shared" si="8"/>
        <v>1.0550838566075313</v>
      </c>
      <c r="J39" s="23">
        <f t="shared" si="8"/>
        <v>1.0395946448048135</v>
      </c>
      <c r="K39" s="23">
        <f t="shared" si="8"/>
        <v>1.0422535211267605</v>
      </c>
      <c r="L39" s="18"/>
      <c r="M39" s="18"/>
    </row>
    <row r="40" spans="1:13" ht="12.7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4" ht="12.75">
      <c r="A44" s="10" t="s">
        <v>163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2" width="11.00390625" style="2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16" t="s">
        <v>91</v>
      </c>
      <c r="B1" s="16"/>
      <c r="C1" s="16"/>
      <c r="D1" s="16"/>
      <c r="E1" s="16"/>
      <c r="F1" s="16"/>
      <c r="G1" s="16"/>
      <c r="H1" s="16"/>
      <c r="I1" s="16"/>
      <c r="J1" s="24"/>
    </row>
    <row r="2" spans="1:10" s="4" customFormat="1" ht="1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24"/>
    </row>
    <row r="3" spans="1:10" s="4" customFormat="1" ht="1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24"/>
    </row>
    <row r="4" spans="1:10" s="4" customFormat="1" ht="15">
      <c r="A4" s="16" t="s">
        <v>42</v>
      </c>
      <c r="B4" s="16"/>
      <c r="C4" s="16"/>
      <c r="D4" s="16"/>
      <c r="E4" s="16"/>
      <c r="F4" s="16"/>
      <c r="G4" s="16"/>
      <c r="H4" s="16"/>
      <c r="I4" s="16"/>
      <c r="J4" s="24"/>
    </row>
    <row r="5" spans="1:10" ht="12.75">
      <c r="A5" s="18"/>
      <c r="B5" s="18"/>
      <c r="C5" s="17"/>
      <c r="D5" s="17"/>
      <c r="E5" s="19"/>
      <c r="F5" s="19"/>
      <c r="G5" s="21"/>
      <c r="H5" s="19"/>
      <c r="I5" s="19"/>
      <c r="J5" s="18"/>
    </row>
    <row r="6" spans="1:10" ht="12.75">
      <c r="A6" s="122" t="s">
        <v>121</v>
      </c>
      <c r="B6" s="123"/>
      <c r="C6" s="122" t="s">
        <v>26</v>
      </c>
      <c r="D6" s="123"/>
      <c r="E6" s="122" t="s">
        <v>35</v>
      </c>
      <c r="F6" s="123"/>
      <c r="G6" s="25" t="s">
        <v>40</v>
      </c>
      <c r="H6" s="122" t="s">
        <v>43</v>
      </c>
      <c r="I6" s="123"/>
      <c r="J6" s="18"/>
    </row>
    <row r="7" spans="1:10" ht="12.75">
      <c r="A7" s="146" t="s">
        <v>21</v>
      </c>
      <c r="B7" s="190" t="s">
        <v>23</v>
      </c>
      <c r="C7" s="146" t="s">
        <v>27</v>
      </c>
      <c r="D7" s="190" t="s">
        <v>29</v>
      </c>
      <c r="E7" s="146" t="s">
        <v>28</v>
      </c>
      <c r="F7" s="190" t="s">
        <v>34</v>
      </c>
      <c r="G7" s="21"/>
      <c r="H7" s="146" t="s">
        <v>28</v>
      </c>
      <c r="I7" s="190" t="s">
        <v>34</v>
      </c>
      <c r="J7" s="18"/>
    </row>
    <row r="8" spans="1:10" ht="12.75">
      <c r="A8" s="191" t="s">
        <v>22</v>
      </c>
      <c r="B8" s="192" t="s">
        <v>41</v>
      </c>
      <c r="C8" s="191" t="s">
        <v>28</v>
      </c>
      <c r="D8" s="192" t="s">
        <v>30</v>
      </c>
      <c r="E8" s="191" t="s">
        <v>22</v>
      </c>
      <c r="F8" s="192" t="s">
        <v>41</v>
      </c>
      <c r="G8" s="26"/>
      <c r="H8" s="191" t="s">
        <v>22</v>
      </c>
      <c r="I8" s="192" t="s">
        <v>44</v>
      </c>
      <c r="J8" s="18"/>
    </row>
    <row r="9" spans="1:10" ht="12.75">
      <c r="A9" s="160">
        <v>12</v>
      </c>
      <c r="B9" s="137">
        <f>'H Paid Data'!B$39</f>
        <v>2.684510630457423</v>
      </c>
      <c r="C9" s="160">
        <f aca="true" t="shared" si="0" ref="C9:C18">A9</f>
        <v>12</v>
      </c>
      <c r="D9" s="194">
        <f aca="true" t="shared" si="1" ref="D9:D18">LN(LN(B9))</f>
        <v>-0.01258035100597897</v>
      </c>
      <c r="E9" s="160">
        <f>C9</f>
        <v>12</v>
      </c>
      <c r="F9" s="137">
        <f aca="true" t="shared" si="2" ref="F9:F32">$D$20^($D$21^E9)</f>
        <v>2.2273949363733463</v>
      </c>
      <c r="G9" s="28"/>
      <c r="H9" s="160">
        <f>E9</f>
        <v>12</v>
      </c>
      <c r="I9" s="137">
        <f aca="true" t="shared" si="3" ref="I9:I18">I10*B9</f>
        <v>15.740875063599452</v>
      </c>
      <c r="J9" s="18"/>
    </row>
    <row r="10" spans="1:10" ht="12.75">
      <c r="A10" s="160">
        <f aca="true" t="shared" si="4" ref="A10:A18">A9+12</f>
        <v>24</v>
      </c>
      <c r="B10" s="137">
        <f>'H Paid Data'!C$39</f>
        <v>1.7153127770702261</v>
      </c>
      <c r="C10" s="160">
        <f t="shared" si="0"/>
        <v>24</v>
      </c>
      <c r="D10" s="194">
        <f t="shared" si="1"/>
        <v>-0.6169356029985145</v>
      </c>
      <c r="E10" s="160">
        <f aca="true" t="shared" si="5" ref="E10:E32">E9+12</f>
        <v>24</v>
      </c>
      <c r="F10" s="137">
        <f t="shared" si="2"/>
        <v>1.739765428345088</v>
      </c>
      <c r="G10" s="28"/>
      <c r="H10" s="160">
        <f aca="true" t="shared" si="6" ref="H10:H19">H9+12</f>
        <v>24</v>
      </c>
      <c r="I10" s="137">
        <f t="shared" si="3"/>
        <v>5.863592002583096</v>
      </c>
      <c r="J10" s="18"/>
    </row>
    <row r="11" spans="1:10" ht="12.75">
      <c r="A11" s="160">
        <f t="shared" si="4"/>
        <v>36</v>
      </c>
      <c r="B11" s="137">
        <f>'H Paid Data'!D$39</f>
        <v>1.4560454767536164</v>
      </c>
      <c r="C11" s="160">
        <f t="shared" si="0"/>
        <v>36</v>
      </c>
      <c r="D11" s="194">
        <f t="shared" si="1"/>
        <v>-0.9788999597732331</v>
      </c>
      <c r="E11" s="160">
        <f t="shared" si="5"/>
        <v>36</v>
      </c>
      <c r="F11" s="137">
        <f t="shared" si="2"/>
        <v>1.4665323605911185</v>
      </c>
      <c r="G11" s="28"/>
      <c r="H11" s="160">
        <f t="shared" si="6"/>
        <v>36</v>
      </c>
      <c r="I11" s="137">
        <f t="shared" si="3"/>
        <v>3.4183806481044106</v>
      </c>
      <c r="J11" s="18"/>
    </row>
    <row r="12" spans="1:10" ht="12.75">
      <c r="A12" s="160">
        <f t="shared" si="4"/>
        <v>48</v>
      </c>
      <c r="B12" s="137">
        <f>'H Paid Data'!E$39</f>
        <v>1.3026327121590942</v>
      </c>
      <c r="C12" s="160">
        <f t="shared" si="0"/>
        <v>48</v>
      </c>
      <c r="D12" s="194">
        <f t="shared" si="1"/>
        <v>-1.3303399036559118</v>
      </c>
      <c r="E12" s="160">
        <f t="shared" si="5"/>
        <v>48</v>
      </c>
      <c r="F12" s="137">
        <f t="shared" si="2"/>
        <v>1.3031228962859238</v>
      </c>
      <c r="G12" s="28"/>
      <c r="H12" s="160">
        <f t="shared" si="6"/>
        <v>48</v>
      </c>
      <c r="I12" s="137">
        <f t="shared" si="3"/>
        <v>2.347715578036749</v>
      </c>
      <c r="J12" s="18"/>
    </row>
    <row r="13" spans="1:10" ht="12.75">
      <c r="A13" s="160">
        <f t="shared" si="4"/>
        <v>60</v>
      </c>
      <c r="B13" s="137">
        <f>'H Paid Data'!F$39</f>
        <v>1.1850607103558257</v>
      </c>
      <c r="C13" s="160">
        <f t="shared" si="0"/>
        <v>60</v>
      </c>
      <c r="D13" s="194">
        <f t="shared" si="1"/>
        <v>-1.773169308186535</v>
      </c>
      <c r="E13" s="160">
        <f t="shared" si="5"/>
        <v>60</v>
      </c>
      <c r="F13" s="137">
        <f t="shared" si="2"/>
        <v>1.200905190255381</v>
      </c>
      <c r="G13" s="28"/>
      <c r="H13" s="160">
        <f t="shared" si="6"/>
        <v>60</v>
      </c>
      <c r="I13" s="137">
        <f t="shared" si="3"/>
        <v>1.8022851384911454</v>
      </c>
      <c r="J13" s="18"/>
    </row>
    <row r="14" spans="1:10" ht="12.75">
      <c r="A14" s="160">
        <f t="shared" si="4"/>
        <v>72</v>
      </c>
      <c r="B14" s="137">
        <f>'H Paid Data'!G$39</f>
        <v>1.12201083015517</v>
      </c>
      <c r="C14" s="160">
        <f t="shared" si="0"/>
        <v>72</v>
      </c>
      <c r="D14" s="194">
        <f t="shared" si="1"/>
        <v>-2.1617588511115127</v>
      </c>
      <c r="E14" s="160">
        <f t="shared" si="5"/>
        <v>72</v>
      </c>
      <c r="F14" s="137">
        <f t="shared" si="2"/>
        <v>1.134952658983499</v>
      </c>
      <c r="G14" s="28"/>
      <c r="H14" s="160">
        <f t="shared" si="6"/>
        <v>72</v>
      </c>
      <c r="I14" s="137">
        <f t="shared" si="3"/>
        <v>1.5208378125623556</v>
      </c>
      <c r="J14" s="18"/>
    </row>
    <row r="15" spans="1:10" ht="12.75">
      <c r="A15" s="160">
        <f t="shared" si="4"/>
        <v>84</v>
      </c>
      <c r="B15" s="137">
        <f>'H Paid Data'!H$39</f>
        <v>1.0778759575378005</v>
      </c>
      <c r="C15" s="160">
        <f t="shared" si="0"/>
        <v>84</v>
      </c>
      <c r="D15" s="194">
        <f t="shared" si="1"/>
        <v>-2.590368521956143</v>
      </c>
      <c r="E15" s="160">
        <f t="shared" si="5"/>
        <v>84</v>
      </c>
      <c r="F15" s="137">
        <f t="shared" si="2"/>
        <v>1.091478937130803</v>
      </c>
      <c r="G15" s="28"/>
      <c r="H15" s="160">
        <f t="shared" si="6"/>
        <v>84</v>
      </c>
      <c r="I15" s="137">
        <f t="shared" si="3"/>
        <v>1.3554573375660104</v>
      </c>
      <c r="J15" s="18"/>
    </row>
    <row r="16" spans="1:10" ht="12.75">
      <c r="A16" s="160">
        <f t="shared" si="4"/>
        <v>96</v>
      </c>
      <c r="B16" s="137">
        <f>'H Paid Data'!I$39</f>
        <v>1.0550838566075313</v>
      </c>
      <c r="C16" s="160">
        <f t="shared" si="0"/>
        <v>96</v>
      </c>
      <c r="D16" s="194">
        <f t="shared" si="1"/>
        <v>-2.9258285078911914</v>
      </c>
      <c r="E16" s="160">
        <f t="shared" si="5"/>
        <v>96</v>
      </c>
      <c r="F16" s="137">
        <f t="shared" si="2"/>
        <v>1.0623959566481354</v>
      </c>
      <c r="G16" s="28"/>
      <c r="H16" s="160">
        <f t="shared" si="6"/>
        <v>96</v>
      </c>
      <c r="I16" s="137">
        <f t="shared" si="3"/>
        <v>1.2575262747879552</v>
      </c>
      <c r="J16" s="18"/>
    </row>
    <row r="17" spans="1:10" ht="12.75">
      <c r="A17" s="160">
        <f t="shared" si="4"/>
        <v>108</v>
      </c>
      <c r="B17" s="137">
        <f>'H Paid Data'!J$39</f>
        <v>1.0395946448048135</v>
      </c>
      <c r="C17" s="160">
        <f t="shared" si="0"/>
        <v>108</v>
      </c>
      <c r="D17" s="194">
        <f t="shared" si="1"/>
        <v>-3.2485396640886157</v>
      </c>
      <c r="E17" s="160">
        <f t="shared" si="5"/>
        <v>108</v>
      </c>
      <c r="F17" s="137">
        <f t="shared" si="2"/>
        <v>1.0427404331458514</v>
      </c>
      <c r="G17" s="28"/>
      <c r="H17" s="160">
        <f t="shared" si="6"/>
        <v>108</v>
      </c>
      <c r="I17" s="137">
        <f t="shared" si="3"/>
        <v>1.1918732970015748</v>
      </c>
      <c r="J17" s="18"/>
    </row>
    <row r="18" spans="1:10" ht="12.75">
      <c r="A18" s="174">
        <f t="shared" si="4"/>
        <v>120</v>
      </c>
      <c r="B18" s="193">
        <f>'H Paid Data'!K$39</f>
        <v>1.0422535211267605</v>
      </c>
      <c r="C18" s="174">
        <f t="shared" si="0"/>
        <v>120</v>
      </c>
      <c r="D18" s="195">
        <f t="shared" si="1"/>
        <v>-3.184831559440966</v>
      </c>
      <c r="E18" s="160">
        <f t="shared" si="5"/>
        <v>120</v>
      </c>
      <c r="F18" s="137">
        <f t="shared" si="2"/>
        <v>1.0293623337735016</v>
      </c>
      <c r="G18" s="28"/>
      <c r="H18" s="160">
        <f t="shared" si="6"/>
        <v>120</v>
      </c>
      <c r="I18" s="137">
        <f t="shared" si="3"/>
        <v>1.1464788732394366</v>
      </c>
      <c r="J18" s="18"/>
    </row>
    <row r="19" spans="1:10" ht="12.75">
      <c r="A19" s="18"/>
      <c r="B19" s="18"/>
      <c r="C19" s="18"/>
      <c r="D19" s="18"/>
      <c r="E19" s="160">
        <f t="shared" si="5"/>
        <v>132</v>
      </c>
      <c r="F19" s="137">
        <f t="shared" si="2"/>
        <v>1.020212310899397</v>
      </c>
      <c r="G19" s="28"/>
      <c r="H19" s="174">
        <f t="shared" si="6"/>
        <v>132</v>
      </c>
      <c r="I19" s="193">
        <f>C31</f>
        <v>1.1</v>
      </c>
      <c r="J19" s="18"/>
    </row>
    <row r="20" spans="1:10" ht="12.75">
      <c r="A20" s="196" t="s">
        <v>31</v>
      </c>
      <c r="B20" s="197"/>
      <c r="C20" s="198" t="s">
        <v>33</v>
      </c>
      <c r="D20" s="199">
        <f>EXP(EXP(INTERCEPT(D$9:D$18,C$9:C$18)))</f>
        <v>3.1840783637518535</v>
      </c>
      <c r="E20" s="160">
        <f t="shared" si="5"/>
        <v>144</v>
      </c>
      <c r="F20" s="137">
        <f t="shared" si="2"/>
        <v>1.013932969769957</v>
      </c>
      <c r="G20" s="28"/>
      <c r="H20" s="21"/>
      <c r="I20" s="28"/>
      <c r="J20" s="18"/>
    </row>
    <row r="21" spans="1:10" ht="12.75">
      <c r="A21" s="200"/>
      <c r="B21" s="201"/>
      <c r="C21" s="202" t="s">
        <v>32</v>
      </c>
      <c r="D21" s="203">
        <f>EXP(SLOPE(D$9:D$18,C$9:C$18))</f>
        <v>0.9697229641528576</v>
      </c>
      <c r="E21" s="160">
        <f t="shared" si="5"/>
        <v>156</v>
      </c>
      <c r="F21" s="137">
        <f t="shared" si="2"/>
        <v>1.0096136217085152</v>
      </c>
      <c r="G21" s="28"/>
      <c r="H21" s="25" t="s">
        <v>45</v>
      </c>
      <c r="I21" s="29"/>
      <c r="J21" s="18"/>
    </row>
    <row r="22" spans="1:10" ht="12.75">
      <c r="A22" s="18"/>
      <c r="B22" s="18"/>
      <c r="C22" s="18"/>
      <c r="D22" s="18"/>
      <c r="E22" s="160">
        <f t="shared" si="5"/>
        <v>168</v>
      </c>
      <c r="F22" s="137">
        <f t="shared" si="2"/>
        <v>1.0066376954489025</v>
      </c>
      <c r="G22" s="28"/>
      <c r="H22" s="25" t="s">
        <v>46</v>
      </c>
      <c r="I22" s="29"/>
      <c r="J22" s="18"/>
    </row>
    <row r="23" spans="1:10" ht="12.75">
      <c r="A23" s="18"/>
      <c r="B23" s="18"/>
      <c r="C23" s="18"/>
      <c r="D23" s="18"/>
      <c r="E23" s="160">
        <f t="shared" si="5"/>
        <v>180</v>
      </c>
      <c r="F23" s="137">
        <f t="shared" si="2"/>
        <v>1.0045850685969793</v>
      </c>
      <c r="G23" s="28"/>
      <c r="H23" s="21"/>
      <c r="I23" s="28"/>
      <c r="J23" s="18"/>
    </row>
    <row r="24" spans="1:10" ht="12.75">
      <c r="A24" s="18"/>
      <c r="B24" s="18"/>
      <c r="C24" s="18"/>
      <c r="D24" s="18"/>
      <c r="E24" s="160">
        <f t="shared" si="5"/>
        <v>192</v>
      </c>
      <c r="F24" s="137">
        <f t="shared" si="2"/>
        <v>1.0031681907432763</v>
      </c>
      <c r="G24" s="28"/>
      <c r="H24" s="21"/>
      <c r="I24" s="28"/>
      <c r="J24" s="18"/>
    </row>
    <row r="25" spans="1:10" ht="12.75">
      <c r="A25" s="196" t="s">
        <v>38</v>
      </c>
      <c r="B25" s="197"/>
      <c r="C25" s="204"/>
      <c r="D25" s="18"/>
      <c r="E25" s="160">
        <f t="shared" si="5"/>
        <v>204</v>
      </c>
      <c r="F25" s="137">
        <f t="shared" si="2"/>
        <v>1.0021896336914997</v>
      </c>
      <c r="G25" s="28"/>
      <c r="H25" s="21"/>
      <c r="I25" s="28"/>
      <c r="J25" s="18"/>
    </row>
    <row r="26" spans="1:10" ht="12.75">
      <c r="A26" s="205"/>
      <c r="B26" s="30"/>
      <c r="C26" s="206"/>
      <c r="D26" s="18"/>
      <c r="E26" s="160">
        <f t="shared" si="5"/>
        <v>216</v>
      </c>
      <c r="F26" s="137">
        <f t="shared" si="2"/>
        <v>1.0015135509583353</v>
      </c>
      <c r="G26" s="28"/>
      <c r="H26" s="21"/>
      <c r="I26" s="28"/>
      <c r="J26" s="18"/>
    </row>
    <row r="27" spans="1:10" ht="12.75">
      <c r="A27" s="205" t="s">
        <v>39</v>
      </c>
      <c r="B27" s="30"/>
      <c r="C27" s="207">
        <f>F19*F20*F21*F22*F23*F24*F25*F26*F27*F28*F29*F30*F31*F32</f>
        <v>1.0666122349120928</v>
      </c>
      <c r="D27" s="18"/>
      <c r="E27" s="160">
        <f t="shared" si="5"/>
        <v>228</v>
      </c>
      <c r="F27" s="137">
        <f t="shared" si="2"/>
        <v>1.0010463280382982</v>
      </c>
      <c r="G27" s="28"/>
      <c r="H27" s="21"/>
      <c r="I27" s="28"/>
      <c r="J27" s="18"/>
    </row>
    <row r="28" spans="1:10" ht="12.75">
      <c r="A28" s="205"/>
      <c r="B28" s="30"/>
      <c r="C28" s="207"/>
      <c r="D28" s="18"/>
      <c r="E28" s="160">
        <f t="shared" si="5"/>
        <v>240</v>
      </c>
      <c r="F28" s="137">
        <f t="shared" si="2"/>
        <v>1.0007233857556623</v>
      </c>
      <c r="G28" s="28"/>
      <c r="H28" s="21"/>
      <c r="I28" s="28"/>
      <c r="J28" s="18"/>
    </row>
    <row r="29" spans="1:10" ht="12.75">
      <c r="A29" s="205" t="s">
        <v>36</v>
      </c>
      <c r="B29" s="30"/>
      <c r="C29" s="207">
        <v>1.135</v>
      </c>
      <c r="D29" s="18"/>
      <c r="E29" s="160">
        <f t="shared" si="5"/>
        <v>252</v>
      </c>
      <c r="F29" s="137">
        <f t="shared" si="2"/>
        <v>1.0005001423894477</v>
      </c>
      <c r="G29" s="28"/>
      <c r="H29" s="21"/>
      <c r="I29" s="28"/>
      <c r="J29" s="18"/>
    </row>
    <row r="30" spans="1:10" ht="12.75">
      <c r="A30" s="205"/>
      <c r="B30" s="30"/>
      <c r="C30" s="207"/>
      <c r="D30" s="18"/>
      <c r="E30" s="160">
        <f t="shared" si="5"/>
        <v>264</v>
      </c>
      <c r="F30" s="137">
        <f t="shared" si="2"/>
        <v>1.0003458058425208</v>
      </c>
      <c r="G30" s="28"/>
      <c r="H30" s="21"/>
      <c r="I30" s="28"/>
      <c r="J30" s="18"/>
    </row>
    <row r="31" spans="1:10" ht="12.75">
      <c r="A31" s="200" t="s">
        <v>37</v>
      </c>
      <c r="B31" s="201"/>
      <c r="C31" s="208">
        <v>1.1</v>
      </c>
      <c r="D31" s="18"/>
      <c r="E31" s="160">
        <f t="shared" si="5"/>
        <v>276</v>
      </c>
      <c r="F31" s="137">
        <f t="shared" si="2"/>
        <v>1.0002391009630835</v>
      </c>
      <c r="G31" s="28"/>
      <c r="H31" s="21"/>
      <c r="I31" s="28"/>
      <c r="J31" s="18"/>
    </row>
    <row r="32" spans="1:10" ht="12.75">
      <c r="A32" s="18"/>
      <c r="B32" s="18"/>
      <c r="C32" s="18"/>
      <c r="D32" s="18"/>
      <c r="E32" s="174">
        <f t="shared" si="5"/>
        <v>288</v>
      </c>
      <c r="F32" s="193">
        <f t="shared" si="2"/>
        <v>1.0001653245966007</v>
      </c>
      <c r="G32" s="28"/>
      <c r="H32" s="21"/>
      <c r="I32" s="28"/>
      <c r="J32" s="18"/>
    </row>
    <row r="33" spans="1:10" ht="12.75">
      <c r="A33" s="18"/>
      <c r="B33" s="18"/>
      <c r="C33" s="18"/>
      <c r="D33" s="18"/>
      <c r="E33" s="19"/>
      <c r="F33" s="19"/>
      <c r="G33" s="19"/>
      <c r="H33" s="19"/>
      <c r="I33" s="19"/>
      <c r="J33" s="18"/>
    </row>
    <row r="40" ht="12.75">
      <c r="A40" s="2" t="s">
        <v>164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6" sqref="A16"/>
    </sheetView>
  </sheetViews>
  <sheetFormatPr defaultColWidth="9.140625" defaultRowHeight="12.75"/>
  <cols>
    <col min="1" max="1" width="9.140625" style="1" customWidth="1"/>
    <col min="2" max="7" width="7.57421875" style="0" customWidth="1"/>
    <col min="8" max="12" width="7.140625" style="0" customWidth="1"/>
  </cols>
  <sheetData>
    <row r="1" spans="1:13" ht="15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2.75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9"/>
      <c r="B3" s="122" t="s">
        <v>86</v>
      </c>
      <c r="C3" s="172"/>
      <c r="D3" s="172"/>
      <c r="E3" s="172"/>
      <c r="F3" s="172"/>
      <c r="G3" s="172"/>
      <c r="H3" s="172"/>
      <c r="I3" s="172"/>
      <c r="J3" s="172"/>
      <c r="K3" s="172"/>
      <c r="L3" s="123"/>
      <c r="M3" s="18"/>
    </row>
    <row r="4" spans="1:13" ht="12.75">
      <c r="A4" s="144" t="s">
        <v>0</v>
      </c>
      <c r="B4" s="147" t="s">
        <v>2</v>
      </c>
      <c r="C4" s="173"/>
      <c r="D4" s="173"/>
      <c r="E4" s="173"/>
      <c r="F4" s="173"/>
      <c r="G4" s="173"/>
      <c r="H4" s="173"/>
      <c r="I4" s="173"/>
      <c r="J4" s="173"/>
      <c r="K4" s="173"/>
      <c r="L4" s="148"/>
      <c r="M4" s="18"/>
    </row>
    <row r="5" spans="1:13" ht="12.75">
      <c r="A5" s="145" t="s">
        <v>1</v>
      </c>
      <c r="B5" s="174">
        <v>12</v>
      </c>
      <c r="C5" s="175">
        <f>B5+12</f>
        <v>24</v>
      </c>
      <c r="D5" s="175">
        <f aca="true" t="shared" si="0" ref="D5:L5">C5+12</f>
        <v>36</v>
      </c>
      <c r="E5" s="175">
        <f t="shared" si="0"/>
        <v>48</v>
      </c>
      <c r="F5" s="175">
        <f t="shared" si="0"/>
        <v>60</v>
      </c>
      <c r="G5" s="175">
        <f t="shared" si="0"/>
        <v>72</v>
      </c>
      <c r="H5" s="175">
        <f t="shared" si="0"/>
        <v>84</v>
      </c>
      <c r="I5" s="175">
        <f t="shared" si="0"/>
        <v>96</v>
      </c>
      <c r="J5" s="175">
        <f t="shared" si="0"/>
        <v>108</v>
      </c>
      <c r="K5" s="175">
        <f t="shared" si="0"/>
        <v>120</v>
      </c>
      <c r="L5" s="176">
        <f t="shared" si="0"/>
        <v>132</v>
      </c>
      <c r="M5" s="18"/>
    </row>
    <row r="6" spans="1:13" ht="12.75">
      <c r="A6" s="144">
        <f aca="true" t="shared" si="1" ref="A6:A14">A7-1</f>
        <v>1998</v>
      </c>
      <c r="B6" s="177">
        <v>1340</v>
      </c>
      <c r="C6" s="178">
        <v>3188</v>
      </c>
      <c r="D6" s="178">
        <v>5072</v>
      </c>
      <c r="E6" s="178">
        <v>6973</v>
      </c>
      <c r="F6" s="178">
        <v>8677</v>
      </c>
      <c r="G6" s="178">
        <v>10008</v>
      </c>
      <c r="H6" s="178">
        <v>11802</v>
      </c>
      <c r="I6" s="178">
        <v>12606</v>
      </c>
      <c r="J6" s="178">
        <v>13174</v>
      </c>
      <c r="K6" s="178">
        <v>13596</v>
      </c>
      <c r="L6" s="129">
        <v>14033</v>
      </c>
      <c r="M6" s="18"/>
    </row>
    <row r="7" spans="1:13" ht="12.75">
      <c r="A7" s="171">
        <f t="shared" si="1"/>
        <v>1999</v>
      </c>
      <c r="B7" s="179">
        <v>1857</v>
      </c>
      <c r="C7" s="20">
        <v>4297</v>
      </c>
      <c r="D7" s="20">
        <v>6864</v>
      </c>
      <c r="E7" s="20">
        <v>9438</v>
      </c>
      <c r="F7" s="20">
        <v>11820</v>
      </c>
      <c r="G7" s="20">
        <v>13594</v>
      </c>
      <c r="H7" s="20">
        <v>14783</v>
      </c>
      <c r="I7" s="20">
        <v>15710</v>
      </c>
      <c r="J7" s="20">
        <v>16439</v>
      </c>
      <c r="K7" s="20">
        <v>16972</v>
      </c>
      <c r="L7" s="180"/>
      <c r="M7" s="18"/>
    </row>
    <row r="8" spans="1:13" ht="12.75">
      <c r="A8" s="171">
        <f t="shared" si="1"/>
        <v>2000</v>
      </c>
      <c r="B8" s="179">
        <v>2024</v>
      </c>
      <c r="C8" s="20">
        <v>4891</v>
      </c>
      <c r="D8" s="20">
        <v>7790</v>
      </c>
      <c r="E8" s="20">
        <v>10733</v>
      </c>
      <c r="F8" s="20">
        <v>13792</v>
      </c>
      <c r="G8" s="20">
        <v>16071</v>
      </c>
      <c r="H8" s="20">
        <v>17695</v>
      </c>
      <c r="I8" s="20">
        <v>18886</v>
      </c>
      <c r="J8" s="20">
        <v>19735</v>
      </c>
      <c r="K8" s="20"/>
      <c r="L8" s="180"/>
      <c r="M8" s="18"/>
    </row>
    <row r="9" spans="1:13" ht="12.75">
      <c r="A9" s="171">
        <f t="shared" si="1"/>
        <v>2001</v>
      </c>
      <c r="B9" s="179">
        <v>2781</v>
      </c>
      <c r="C9" s="20">
        <v>6655</v>
      </c>
      <c r="D9" s="20">
        <v>10671</v>
      </c>
      <c r="E9" s="20">
        <v>14738</v>
      </c>
      <c r="F9" s="20">
        <v>18022</v>
      </c>
      <c r="G9" s="20">
        <v>20795</v>
      </c>
      <c r="H9" s="20">
        <v>23179</v>
      </c>
      <c r="I9" s="20">
        <v>24597</v>
      </c>
      <c r="J9" s="20"/>
      <c r="K9" s="20"/>
      <c r="L9" s="180"/>
      <c r="M9" s="18"/>
    </row>
    <row r="10" spans="1:13" ht="12.75">
      <c r="A10" s="171">
        <f t="shared" si="1"/>
        <v>2002</v>
      </c>
      <c r="B10" s="179">
        <v>3439</v>
      </c>
      <c r="C10" s="20">
        <v>8272</v>
      </c>
      <c r="D10" s="20">
        <v>13325</v>
      </c>
      <c r="E10" s="20">
        <v>18551</v>
      </c>
      <c r="F10" s="20">
        <v>23386</v>
      </c>
      <c r="G10" s="20">
        <v>26861</v>
      </c>
      <c r="H10" s="20">
        <v>29409</v>
      </c>
      <c r="I10" s="20"/>
      <c r="J10" s="20"/>
      <c r="K10" s="20"/>
      <c r="L10" s="180"/>
      <c r="M10" s="18"/>
    </row>
    <row r="11" spans="1:13" ht="12.75">
      <c r="A11" s="171">
        <f t="shared" si="1"/>
        <v>2003</v>
      </c>
      <c r="B11" s="179">
        <v>3714</v>
      </c>
      <c r="C11" s="20">
        <v>9039</v>
      </c>
      <c r="D11" s="20">
        <v>14638</v>
      </c>
      <c r="E11" s="20">
        <v>20326</v>
      </c>
      <c r="F11" s="20">
        <v>26117</v>
      </c>
      <c r="G11" s="20">
        <v>30643</v>
      </c>
      <c r="H11" s="20"/>
      <c r="I11" s="20"/>
      <c r="J11" s="20"/>
      <c r="K11" s="20"/>
      <c r="L11" s="180"/>
      <c r="M11" s="18"/>
    </row>
    <row r="12" spans="1:13" ht="12.75">
      <c r="A12" s="171">
        <f t="shared" si="1"/>
        <v>2004</v>
      </c>
      <c r="B12" s="179">
        <v>4652</v>
      </c>
      <c r="C12" s="20">
        <v>11236</v>
      </c>
      <c r="D12" s="20">
        <v>18109</v>
      </c>
      <c r="E12" s="20">
        <v>25239</v>
      </c>
      <c r="F12" s="20">
        <v>31250</v>
      </c>
      <c r="G12" s="20"/>
      <c r="H12" s="20"/>
      <c r="I12" s="20"/>
      <c r="J12" s="20"/>
      <c r="K12" s="20"/>
      <c r="L12" s="180"/>
      <c r="M12" s="18"/>
    </row>
    <row r="13" spans="1:13" ht="12.75">
      <c r="A13" s="171">
        <f t="shared" si="1"/>
        <v>2005</v>
      </c>
      <c r="B13" s="179">
        <v>5292</v>
      </c>
      <c r="C13" s="20">
        <v>12974</v>
      </c>
      <c r="D13" s="20">
        <v>21106</v>
      </c>
      <c r="E13" s="20">
        <v>29611</v>
      </c>
      <c r="F13" s="20"/>
      <c r="G13" s="20"/>
      <c r="H13" s="20"/>
      <c r="I13" s="20"/>
      <c r="J13" s="20"/>
      <c r="K13" s="20"/>
      <c r="L13" s="180"/>
      <c r="M13" s="18"/>
    </row>
    <row r="14" spans="1:13" ht="12.75">
      <c r="A14" s="171">
        <f t="shared" si="1"/>
        <v>2006</v>
      </c>
      <c r="B14" s="179">
        <v>6818</v>
      </c>
      <c r="C14" s="20">
        <v>16984</v>
      </c>
      <c r="D14" s="20">
        <v>27677</v>
      </c>
      <c r="E14" s="20"/>
      <c r="F14" s="20"/>
      <c r="G14" s="20"/>
      <c r="H14" s="20"/>
      <c r="I14" s="20"/>
      <c r="J14" s="20"/>
      <c r="K14" s="20"/>
      <c r="L14" s="180"/>
      <c r="M14" s="18"/>
    </row>
    <row r="15" spans="1:13" ht="12.75">
      <c r="A15" s="171">
        <f>A16-1</f>
        <v>2007</v>
      </c>
      <c r="B15" s="179">
        <v>9337</v>
      </c>
      <c r="C15" s="20">
        <v>23263</v>
      </c>
      <c r="D15" s="20"/>
      <c r="E15" s="20"/>
      <c r="F15" s="20"/>
      <c r="G15" s="20"/>
      <c r="H15" s="20"/>
      <c r="I15" s="20"/>
      <c r="J15" s="20"/>
      <c r="K15" s="20"/>
      <c r="L15" s="180"/>
      <c r="M15" s="18"/>
    </row>
    <row r="16" spans="1:13" ht="12.75">
      <c r="A16" s="145">
        <f>curryear</f>
        <v>2008</v>
      </c>
      <c r="B16" s="181">
        <v>15073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3"/>
      <c r="M16" s="18"/>
    </row>
    <row r="17" spans="1:13" ht="12.75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/>
    </row>
    <row r="18" spans="1:13" ht="12.75">
      <c r="A18" s="144" t="s">
        <v>0</v>
      </c>
      <c r="B18" s="147" t="s">
        <v>90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48"/>
      <c r="M18" s="18"/>
    </row>
    <row r="19" spans="1:13" ht="12.75">
      <c r="A19" s="145" t="s">
        <v>1</v>
      </c>
      <c r="B19" s="184" t="s">
        <v>3</v>
      </c>
      <c r="C19" s="185" t="s">
        <v>4</v>
      </c>
      <c r="D19" s="185" t="s">
        <v>5</v>
      </c>
      <c r="E19" s="185" t="s">
        <v>6</v>
      </c>
      <c r="F19" s="185" t="s">
        <v>7</v>
      </c>
      <c r="G19" s="185" t="s">
        <v>8</v>
      </c>
      <c r="H19" s="185" t="s">
        <v>9</v>
      </c>
      <c r="I19" s="185" t="s">
        <v>10</v>
      </c>
      <c r="J19" s="185" t="s">
        <v>11</v>
      </c>
      <c r="K19" s="185" t="s">
        <v>12</v>
      </c>
      <c r="L19" s="186" t="s">
        <v>13</v>
      </c>
      <c r="M19" s="18"/>
    </row>
    <row r="20" spans="1:13" ht="12.75">
      <c r="A20" s="144">
        <f>A6</f>
        <v>1998</v>
      </c>
      <c r="B20" s="187">
        <f>C6/B6</f>
        <v>2.37910447761194</v>
      </c>
      <c r="C20" s="188">
        <f aca="true" t="shared" si="2" ref="C20:J28">D6/C6</f>
        <v>1.590966122961104</v>
      </c>
      <c r="D20" s="188">
        <f t="shared" si="2"/>
        <v>1.3748028391167193</v>
      </c>
      <c r="E20" s="188">
        <f t="shared" si="2"/>
        <v>1.2443711458482718</v>
      </c>
      <c r="F20" s="188">
        <f t="shared" si="2"/>
        <v>1.1533940301947678</v>
      </c>
      <c r="G20" s="188">
        <f t="shared" si="2"/>
        <v>1.1792565947242206</v>
      </c>
      <c r="H20" s="188">
        <f t="shared" si="2"/>
        <v>1.0681240467717337</v>
      </c>
      <c r="I20" s="188">
        <f t="shared" si="2"/>
        <v>1.0450579089322545</v>
      </c>
      <c r="J20" s="188">
        <f t="shared" si="2"/>
        <v>1.03203279186276</v>
      </c>
      <c r="K20" s="188">
        <f>L6/K6</f>
        <v>1.0321418064136512</v>
      </c>
      <c r="L20" s="129"/>
      <c r="M20" s="18"/>
    </row>
    <row r="21" spans="1:13" ht="12.75">
      <c r="A21" s="171">
        <f aca="true" t="shared" si="3" ref="A21:A30">A7</f>
        <v>1999</v>
      </c>
      <c r="B21" s="189">
        <f aca="true" t="shared" si="4" ref="B21:B29">C7/B7</f>
        <v>2.3139472267097467</v>
      </c>
      <c r="C21" s="22">
        <f t="shared" si="2"/>
        <v>1.5973935303700255</v>
      </c>
      <c r="D21" s="22">
        <f t="shared" si="2"/>
        <v>1.375</v>
      </c>
      <c r="E21" s="22">
        <f t="shared" si="2"/>
        <v>1.252383979656707</v>
      </c>
      <c r="F21" s="22">
        <f t="shared" si="2"/>
        <v>1.1500846023688662</v>
      </c>
      <c r="G21" s="22">
        <f t="shared" si="2"/>
        <v>1.0874650581138738</v>
      </c>
      <c r="H21" s="22">
        <f t="shared" si="2"/>
        <v>1.0627071636339038</v>
      </c>
      <c r="I21" s="22">
        <f t="shared" si="2"/>
        <v>1.0464035646085297</v>
      </c>
      <c r="J21" s="22">
        <f t="shared" si="2"/>
        <v>1.0324228967698765</v>
      </c>
      <c r="K21" s="22"/>
      <c r="L21" s="180"/>
      <c r="M21" s="18"/>
    </row>
    <row r="22" spans="1:13" ht="12.75">
      <c r="A22" s="171">
        <f t="shared" si="3"/>
        <v>2000</v>
      </c>
      <c r="B22" s="189">
        <f t="shared" si="4"/>
        <v>2.416501976284585</v>
      </c>
      <c r="C22" s="22">
        <f t="shared" si="2"/>
        <v>1.5927213248824372</v>
      </c>
      <c r="D22" s="22">
        <f t="shared" si="2"/>
        <v>1.3777920410783056</v>
      </c>
      <c r="E22" s="22">
        <f t="shared" si="2"/>
        <v>1.2850088512065592</v>
      </c>
      <c r="F22" s="22">
        <f t="shared" si="2"/>
        <v>1.1652407192575407</v>
      </c>
      <c r="G22" s="22">
        <f t="shared" si="2"/>
        <v>1.1010515835977848</v>
      </c>
      <c r="H22" s="22">
        <f t="shared" si="2"/>
        <v>1.067307148912122</v>
      </c>
      <c r="I22" s="22">
        <f t="shared" si="2"/>
        <v>1.0449539341311025</v>
      </c>
      <c r="J22" s="22"/>
      <c r="K22" s="22"/>
      <c r="L22" s="180"/>
      <c r="M22" s="18"/>
    </row>
    <row r="23" spans="1:13" ht="12.75">
      <c r="A23" s="171">
        <f t="shared" si="3"/>
        <v>2001</v>
      </c>
      <c r="B23" s="189">
        <f t="shared" si="4"/>
        <v>2.3930240920532184</v>
      </c>
      <c r="C23" s="22">
        <f t="shared" si="2"/>
        <v>1.6034560480841473</v>
      </c>
      <c r="D23" s="22">
        <f t="shared" si="2"/>
        <v>1.381126417392934</v>
      </c>
      <c r="E23" s="22">
        <f t="shared" si="2"/>
        <v>1.22282534943683</v>
      </c>
      <c r="F23" s="22">
        <f t="shared" si="2"/>
        <v>1.1538674952835424</v>
      </c>
      <c r="G23" s="22">
        <f t="shared" si="2"/>
        <v>1.1146429430151479</v>
      </c>
      <c r="H23" s="22">
        <f t="shared" si="2"/>
        <v>1.0611760645411794</v>
      </c>
      <c r="I23" s="22"/>
      <c r="J23" s="22"/>
      <c r="K23" s="22"/>
      <c r="L23" s="180"/>
      <c r="M23" s="18"/>
    </row>
    <row r="24" spans="1:13" ht="12.75">
      <c r="A24" s="171">
        <f t="shared" si="3"/>
        <v>2002</v>
      </c>
      <c r="B24" s="189">
        <f t="shared" si="4"/>
        <v>2.4053503925559756</v>
      </c>
      <c r="C24" s="22">
        <f t="shared" si="2"/>
        <v>1.6108558994197293</v>
      </c>
      <c r="D24" s="22">
        <f t="shared" si="2"/>
        <v>1.3921951219512194</v>
      </c>
      <c r="E24" s="22">
        <f t="shared" si="2"/>
        <v>1.260632849981133</v>
      </c>
      <c r="F24" s="22">
        <f t="shared" si="2"/>
        <v>1.148593175404088</v>
      </c>
      <c r="G24" s="22">
        <f t="shared" si="2"/>
        <v>1.09485871709914</v>
      </c>
      <c r="H24" s="22"/>
      <c r="I24" s="22"/>
      <c r="J24" s="22"/>
      <c r="K24" s="22"/>
      <c r="L24" s="180"/>
      <c r="M24" s="18"/>
    </row>
    <row r="25" spans="1:13" ht="12.75">
      <c r="A25" s="171">
        <f t="shared" si="3"/>
        <v>2003</v>
      </c>
      <c r="B25" s="189">
        <f t="shared" si="4"/>
        <v>2.4337641357027464</v>
      </c>
      <c r="C25" s="22">
        <f t="shared" si="2"/>
        <v>1.6194269277574953</v>
      </c>
      <c r="D25" s="22">
        <f t="shared" si="2"/>
        <v>1.388577674545703</v>
      </c>
      <c r="E25" s="22">
        <f t="shared" si="2"/>
        <v>1.284906031683558</v>
      </c>
      <c r="F25" s="22">
        <f t="shared" si="2"/>
        <v>1.1732970861890724</v>
      </c>
      <c r="G25" s="22"/>
      <c r="H25" s="22"/>
      <c r="I25" s="22"/>
      <c r="J25" s="22"/>
      <c r="K25" s="22"/>
      <c r="L25" s="180"/>
      <c r="M25" s="18"/>
    </row>
    <row r="26" spans="1:13" ht="12.75">
      <c r="A26" s="171">
        <f t="shared" si="3"/>
        <v>2004</v>
      </c>
      <c r="B26" s="189">
        <f t="shared" si="4"/>
        <v>2.41530524505589</v>
      </c>
      <c r="C26" s="22">
        <f t="shared" si="2"/>
        <v>1.611694553221787</v>
      </c>
      <c r="D26" s="22">
        <f t="shared" si="2"/>
        <v>1.3937268761389365</v>
      </c>
      <c r="E26" s="22">
        <f t="shared" si="2"/>
        <v>1.238163160188597</v>
      </c>
      <c r="F26" s="22"/>
      <c r="G26" s="22"/>
      <c r="H26" s="22"/>
      <c r="I26" s="22"/>
      <c r="J26" s="22"/>
      <c r="K26" s="22"/>
      <c r="L26" s="180"/>
      <c r="M26" s="18"/>
    </row>
    <row r="27" spans="1:13" ht="12.75">
      <c r="A27" s="171">
        <f t="shared" si="3"/>
        <v>2005</v>
      </c>
      <c r="B27" s="189">
        <f t="shared" si="4"/>
        <v>2.4516250944822375</v>
      </c>
      <c r="C27" s="22">
        <f t="shared" si="2"/>
        <v>1.626792045629721</v>
      </c>
      <c r="D27" s="22">
        <f t="shared" si="2"/>
        <v>1.4029659812375628</v>
      </c>
      <c r="E27" s="22"/>
      <c r="F27" s="22"/>
      <c r="G27" s="22"/>
      <c r="H27" s="22"/>
      <c r="I27" s="22"/>
      <c r="J27" s="22"/>
      <c r="K27" s="22"/>
      <c r="L27" s="180"/>
      <c r="M27" s="18"/>
    </row>
    <row r="28" spans="1:13" ht="12.75">
      <c r="A28" s="171">
        <f t="shared" si="3"/>
        <v>2006</v>
      </c>
      <c r="B28" s="189">
        <f t="shared" si="4"/>
        <v>2.4910530947491933</v>
      </c>
      <c r="C28" s="22">
        <f t="shared" si="2"/>
        <v>1.629592557701366</v>
      </c>
      <c r="D28" s="22"/>
      <c r="E28" s="22"/>
      <c r="F28" s="22"/>
      <c r="G28" s="22"/>
      <c r="H28" s="22"/>
      <c r="I28" s="22"/>
      <c r="J28" s="22"/>
      <c r="K28" s="22"/>
      <c r="L28" s="180"/>
      <c r="M28" s="18"/>
    </row>
    <row r="29" spans="1:13" ht="12.75">
      <c r="A29" s="171">
        <f t="shared" si="3"/>
        <v>2007</v>
      </c>
      <c r="B29" s="189">
        <f t="shared" si="4"/>
        <v>2.491485487844061</v>
      </c>
      <c r="C29" s="22"/>
      <c r="D29" s="22"/>
      <c r="E29" s="22"/>
      <c r="F29" s="22"/>
      <c r="G29" s="22"/>
      <c r="H29" s="22"/>
      <c r="I29" s="22"/>
      <c r="J29" s="22"/>
      <c r="K29" s="22"/>
      <c r="L29" s="180"/>
      <c r="M29" s="18"/>
    </row>
    <row r="30" spans="1:13" ht="12.75">
      <c r="A30" s="145">
        <f t="shared" si="3"/>
        <v>2008</v>
      </c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3"/>
      <c r="M30" s="18"/>
    </row>
    <row r="31" spans="1:13" ht="12.7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8"/>
    </row>
    <row r="32" spans="1:13" ht="12.7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9" t="s">
        <v>14</v>
      </c>
      <c r="B33" s="23">
        <f>AVERAGE(B27:B29)</f>
        <v>2.478054559025164</v>
      </c>
      <c r="C33" s="23">
        <f>AVERAGE(C26:C28)</f>
        <v>1.6226930521842913</v>
      </c>
      <c r="D33" s="23">
        <f>AVERAGE(D25:D27)</f>
        <v>1.3950901773074007</v>
      </c>
      <c r="E33" s="23">
        <f>AVERAGE(E24:E26)</f>
        <v>1.261234013951096</v>
      </c>
      <c r="F33" s="23">
        <f>AVERAGE(F23:F25)</f>
        <v>1.1585859189589007</v>
      </c>
      <c r="G33" s="23">
        <f>AVERAGE(G22:G24)</f>
        <v>1.1035177479040243</v>
      </c>
      <c r="H33" s="23">
        <f>AVERAGE(H21:H23)</f>
        <v>1.063730125695735</v>
      </c>
      <c r="I33" s="23">
        <f>AVERAGE(I20:I22)</f>
        <v>1.0454718025572955</v>
      </c>
      <c r="J33" s="23">
        <f>AVERAGE(J20:J21)</f>
        <v>1.0322278443163184</v>
      </c>
      <c r="K33" s="23">
        <f>AVERAGE(K20:K20)</f>
        <v>1.0321418064136512</v>
      </c>
      <c r="L33" s="18"/>
      <c r="M33" s="18"/>
    </row>
    <row r="34" spans="1:13" ht="12.75">
      <c r="A34" s="19" t="s">
        <v>15</v>
      </c>
      <c r="B34" s="23">
        <f>SUM(C13:C15)/SUM(B13:B15)</f>
        <v>2.481512565860027</v>
      </c>
      <c r="C34" s="23">
        <f>SUM(D12:D14)/SUM(C12:C14)</f>
        <v>1.6238287129193572</v>
      </c>
      <c r="D34" s="23">
        <f>SUM(E11:E13)/SUM(D11:D13)</f>
        <v>1.3959482294394</v>
      </c>
      <c r="E34" s="23">
        <f>SUM(F10:F12)/SUM(E10:E12)</f>
        <v>1.2594828124025204</v>
      </c>
      <c r="F34" s="23">
        <f>SUM(G9:G11)/SUM(F9:F11)</f>
        <v>1.1595557201036653</v>
      </c>
      <c r="G34" s="23">
        <f>SUM(H8:H10)/SUM(G8:G10)</f>
        <v>1.1028763318530608</v>
      </c>
      <c r="H34" s="23">
        <f>SUM(I7:I9)/SUM(H7:H9)</f>
        <v>1.0635319905851914</v>
      </c>
      <c r="I34" s="23">
        <f>SUM(J6:J8)/SUM(I6:I8)</f>
        <v>1.0454641752468117</v>
      </c>
      <c r="J34" s="23">
        <f>SUM(K6:K7)/SUM(J6:J7)</f>
        <v>1.0322493499476582</v>
      </c>
      <c r="K34" s="23">
        <f>SUM(L6:L6)/SUM(K6:K6)</f>
        <v>1.0321418064136512</v>
      </c>
      <c r="L34" s="18"/>
      <c r="M34" s="18"/>
    </row>
    <row r="35" spans="1:13" ht="12.75">
      <c r="A35" s="19" t="s">
        <v>16</v>
      </c>
      <c r="B35" s="23">
        <f>AVERAGE(B25:B29)</f>
        <v>2.4566466115668257</v>
      </c>
      <c r="C35" s="23">
        <f>AVERAGE(C24:C28)</f>
        <v>1.6196723967460198</v>
      </c>
      <c r="D35" s="23">
        <f>AVERAGE(D23:D27)</f>
        <v>1.3917184142532713</v>
      </c>
      <c r="E35" s="23">
        <f>AVERAGE(E22:E26)</f>
        <v>1.2583072484993354</v>
      </c>
      <c r="F35" s="23">
        <f>AVERAGE(F21:F25)</f>
        <v>1.158216615700622</v>
      </c>
      <c r="G35" s="23">
        <f>AVERAGE(G20:G24)</f>
        <v>1.1154549793100332</v>
      </c>
      <c r="H35" s="23">
        <f>AVERAGE(H20:H23)</f>
        <v>1.0648286059647347</v>
      </c>
      <c r="I35" s="23">
        <f>AVERAGE(I20:I22)</f>
        <v>1.0454718025572955</v>
      </c>
      <c r="J35" s="23">
        <f>AVERAGE(J20:J21)</f>
        <v>1.0322278443163184</v>
      </c>
      <c r="K35" s="23">
        <f>AVERAGE(K20:K20)</f>
        <v>1.0321418064136512</v>
      </c>
      <c r="L35" s="18"/>
      <c r="M35" s="18"/>
    </row>
    <row r="36" spans="1:13" ht="12.75">
      <c r="A36" s="19" t="s">
        <v>17</v>
      </c>
      <c r="B36" s="23">
        <f>(SUM(B25:B29)-MIN(B25:B29)-MAX(B25:B29))/3</f>
        <v>2.4588141083113926</v>
      </c>
      <c r="C36" s="23">
        <f>(SUM(C24:C28)-MIN(C24:C28)-MAX(C24:C28))/3</f>
        <v>1.619304508869668</v>
      </c>
      <c r="D36" s="23">
        <f>(SUM(D23:D27)-MIN(D23:D27)-MAX(D23:D27))/3</f>
        <v>1.3914998908786196</v>
      </c>
      <c r="E36" s="23">
        <f>(SUM(E22:E26)-MIN(E22:E26)-MAX(E22:E26))/3</f>
        <v>1.261234013951096</v>
      </c>
      <c r="F36" s="23">
        <f>(SUM(F21:F25)-MIN(F21:F25)-MAX(F21:F25))/3</f>
        <v>1.1563976056366496</v>
      </c>
      <c r="G36" s="23">
        <f>(SUM(G20:G24)-MIN(G20:G24)-MAX(G20:G24))/3</f>
        <v>1.1035177479040241</v>
      </c>
      <c r="H36" s="23">
        <f>(SUM(H20:H23)-MIN(H20:H23)-MAX(H20:H23))/2</f>
        <v>1.065007156273013</v>
      </c>
      <c r="I36" s="23">
        <f>(SUM(I20:I22)-MIN(I20:I22)-MAX(I20:I22))</f>
        <v>1.0450579089322545</v>
      </c>
      <c r="J36" s="23"/>
      <c r="K36" s="23"/>
      <c r="L36" s="18"/>
      <c r="M36" s="18"/>
    </row>
    <row r="37" spans="1:13" ht="12.75">
      <c r="A37" s="19" t="s">
        <v>18</v>
      </c>
      <c r="B37" s="23">
        <f>SUM(C$6:C15)/SUM(B$6:B15)</f>
        <v>2.443375187860571</v>
      </c>
      <c r="C37" s="23">
        <f>SUM(D$6:D14)/SUM(C$6:C14)</f>
        <v>1.6154044572843582</v>
      </c>
      <c r="D37" s="23">
        <f>SUM(E$6:E13)/SUM(D$6:D13)</f>
        <v>1.3897924673328208</v>
      </c>
      <c r="E37" s="23">
        <f>SUM(F$6:F12)/SUM(E$6:E12)</f>
        <v>1.2553444404611407</v>
      </c>
      <c r="F37" s="23">
        <f>SUM(G$6:G11)/SUM(F$6:F11)</f>
        <v>1.1587011609405387</v>
      </c>
      <c r="G37" s="23">
        <f>SUM(H$6:H10)/SUM(G$6:G10)</f>
        <v>1.1092306106791558</v>
      </c>
      <c r="H37" s="23">
        <f>SUM(I$6:I9)/SUM(H$6:H9)</f>
        <v>1.0643353740790702</v>
      </c>
      <c r="I37" s="23">
        <f>SUM(J$6:J8)/SUM(I$6:I8)</f>
        <v>1.0454641752468117</v>
      </c>
      <c r="J37" s="23">
        <f>SUM(K$6:K7)/SUM(J$6:J7)</f>
        <v>1.0322493499476582</v>
      </c>
      <c r="K37" s="23">
        <f>SUM(L$6:L6)/SUM(K$6:K6)</f>
        <v>1.0321418064136512</v>
      </c>
      <c r="L37" s="18"/>
      <c r="M37" s="18"/>
    </row>
    <row r="38" spans="1:13" ht="12.7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.75">
      <c r="A39" s="19" t="s">
        <v>19</v>
      </c>
      <c r="B39" s="23">
        <f>B33</f>
        <v>2.478054559025164</v>
      </c>
      <c r="C39" s="23">
        <f aca="true" t="shared" si="5" ref="C39:K39">C33</f>
        <v>1.6226930521842913</v>
      </c>
      <c r="D39" s="23">
        <f t="shared" si="5"/>
        <v>1.3950901773074007</v>
      </c>
      <c r="E39" s="23">
        <f t="shared" si="5"/>
        <v>1.261234013951096</v>
      </c>
      <c r="F39" s="23">
        <f t="shared" si="5"/>
        <v>1.1585859189589007</v>
      </c>
      <c r="G39" s="23">
        <f t="shared" si="5"/>
        <v>1.1035177479040243</v>
      </c>
      <c r="H39" s="23">
        <f t="shared" si="5"/>
        <v>1.063730125695735</v>
      </c>
      <c r="I39" s="23">
        <f t="shared" si="5"/>
        <v>1.0454718025572955</v>
      </c>
      <c r="J39" s="23">
        <f t="shared" si="5"/>
        <v>1.0322278443163184</v>
      </c>
      <c r="K39" s="23">
        <f t="shared" si="5"/>
        <v>1.0321418064136512</v>
      </c>
      <c r="L39" s="18"/>
      <c r="M39" s="18"/>
    </row>
    <row r="40" spans="1:13" ht="12.7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2" ht="12.75">
      <c r="A42" s="10" t="s">
        <v>145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" width="7.57421875" style="0" customWidth="1"/>
    <col min="4" max="7" width="7.00390625" style="0" customWidth="1"/>
    <col min="8" max="11" width="7.28125" style="0" customWidth="1"/>
    <col min="12" max="12" width="7.140625" style="0" customWidth="1"/>
  </cols>
  <sheetData>
    <row r="1" spans="1:13" ht="15">
      <c r="A1" s="16" t="s">
        <v>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2.75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9"/>
      <c r="B3" s="122" t="s">
        <v>87</v>
      </c>
      <c r="C3" s="172"/>
      <c r="D3" s="172"/>
      <c r="E3" s="172"/>
      <c r="F3" s="172"/>
      <c r="G3" s="172"/>
      <c r="H3" s="172"/>
      <c r="I3" s="172"/>
      <c r="J3" s="172"/>
      <c r="K3" s="172"/>
      <c r="L3" s="123"/>
      <c r="M3" s="18"/>
    </row>
    <row r="4" spans="1:13" ht="12.75">
      <c r="A4" s="144" t="s">
        <v>0</v>
      </c>
      <c r="B4" s="147" t="s">
        <v>2</v>
      </c>
      <c r="C4" s="173"/>
      <c r="D4" s="173"/>
      <c r="E4" s="173"/>
      <c r="F4" s="173"/>
      <c r="G4" s="173"/>
      <c r="H4" s="173"/>
      <c r="I4" s="173"/>
      <c r="J4" s="173"/>
      <c r="K4" s="173"/>
      <c r="L4" s="148"/>
      <c r="M4" s="18"/>
    </row>
    <row r="5" spans="1:13" ht="12.75">
      <c r="A5" s="145" t="s">
        <v>1</v>
      </c>
      <c r="B5" s="174">
        <v>12</v>
      </c>
      <c r="C5" s="175">
        <f aca="true" t="shared" si="0" ref="C5:L5">B5+12</f>
        <v>24</v>
      </c>
      <c r="D5" s="175">
        <f t="shared" si="0"/>
        <v>36</v>
      </c>
      <c r="E5" s="175">
        <f t="shared" si="0"/>
        <v>48</v>
      </c>
      <c r="F5" s="175">
        <f t="shared" si="0"/>
        <v>60</v>
      </c>
      <c r="G5" s="175">
        <f t="shared" si="0"/>
        <v>72</v>
      </c>
      <c r="H5" s="175">
        <f t="shared" si="0"/>
        <v>84</v>
      </c>
      <c r="I5" s="175">
        <f t="shared" si="0"/>
        <v>96</v>
      </c>
      <c r="J5" s="175">
        <f t="shared" si="0"/>
        <v>108</v>
      </c>
      <c r="K5" s="175">
        <f t="shared" si="0"/>
        <v>120</v>
      </c>
      <c r="L5" s="176">
        <f t="shared" si="0"/>
        <v>132</v>
      </c>
      <c r="M5" s="18"/>
    </row>
    <row r="6" spans="1:13" ht="12.75">
      <c r="A6" s="144">
        <f aca="true" t="shared" si="1" ref="A6:A14">A7-1</f>
        <v>1998</v>
      </c>
      <c r="B6" s="177">
        <f>'Incd Data'!B6-'L Incd Data'!B6</f>
        <v>50</v>
      </c>
      <c r="C6" s="178">
        <f>'Incd Data'!C6-'L Incd Data'!C6</f>
        <v>85</v>
      </c>
      <c r="D6" s="178">
        <f>'Incd Data'!D6-'L Incd Data'!D6</f>
        <v>110</v>
      </c>
      <c r="E6" s="178">
        <f>'Incd Data'!E6-'L Incd Data'!E6</f>
        <v>127</v>
      </c>
      <c r="F6" s="178">
        <f>'Incd Data'!F6-'L Incd Data'!F6</f>
        <v>135</v>
      </c>
      <c r="G6" s="178">
        <f>'Incd Data'!G6-'L Incd Data'!G6</f>
        <v>141</v>
      </c>
      <c r="H6" s="178">
        <f>'Incd Data'!H6-'L Incd Data'!H6</f>
        <v>145</v>
      </c>
      <c r="I6" s="178">
        <f>'Incd Data'!I6-'L Incd Data'!I6</f>
        <v>149</v>
      </c>
      <c r="J6" s="178">
        <f>'Incd Data'!J6-'L Incd Data'!J6</f>
        <v>152</v>
      </c>
      <c r="K6" s="178">
        <f>'Incd Data'!K6-'L Incd Data'!K6</f>
        <v>155</v>
      </c>
      <c r="L6" s="129">
        <f>'Incd Data'!L6-'L Incd Data'!L6</f>
        <v>158</v>
      </c>
      <c r="M6" s="18"/>
    </row>
    <row r="7" spans="1:13" ht="12.75">
      <c r="A7" s="171">
        <f t="shared" si="1"/>
        <v>1999</v>
      </c>
      <c r="B7" s="179">
        <f>'Incd Data'!B7-'L Incd Data'!B7</f>
        <v>223</v>
      </c>
      <c r="C7" s="20">
        <f>'Incd Data'!C7-'L Incd Data'!C7</f>
        <v>377</v>
      </c>
      <c r="D7" s="20">
        <f>'Incd Data'!D7-'L Incd Data'!D7</f>
        <v>490</v>
      </c>
      <c r="E7" s="20">
        <f>'Incd Data'!E7-'L Incd Data'!E7</f>
        <v>565</v>
      </c>
      <c r="F7" s="20">
        <f>'Incd Data'!F7-'L Incd Data'!F7</f>
        <v>605</v>
      </c>
      <c r="G7" s="20">
        <f>'Incd Data'!G7-'L Incd Data'!G7</f>
        <v>631</v>
      </c>
      <c r="H7" s="20">
        <f>'Incd Data'!H7-'L Incd Data'!H7</f>
        <v>649</v>
      </c>
      <c r="I7" s="20">
        <f>'Incd Data'!I7-'L Incd Data'!I7</f>
        <v>663</v>
      </c>
      <c r="J7" s="20">
        <f>'Incd Data'!J7-'L Incd Data'!J7</f>
        <v>677</v>
      </c>
      <c r="K7" s="20">
        <f>'Incd Data'!K7-'L Incd Data'!K7</f>
        <v>692</v>
      </c>
      <c r="L7" s="180"/>
      <c r="M7" s="18"/>
    </row>
    <row r="8" spans="1:13" ht="12.75">
      <c r="A8" s="171">
        <f t="shared" si="1"/>
        <v>2000</v>
      </c>
      <c r="B8" s="179">
        <f>'Incd Data'!B8-'L Incd Data'!B8</f>
        <v>703</v>
      </c>
      <c r="C8" s="20">
        <f>'Incd Data'!C8-'L Incd Data'!C8</f>
        <v>1175</v>
      </c>
      <c r="D8" s="20">
        <f>'Incd Data'!D8-'L Incd Data'!D8</f>
        <v>1531</v>
      </c>
      <c r="E8" s="20">
        <f>'Incd Data'!E8-'L Incd Data'!E8</f>
        <v>1768</v>
      </c>
      <c r="F8" s="20">
        <f>'Incd Data'!F8-'L Incd Data'!F8</f>
        <v>1892</v>
      </c>
      <c r="G8" s="20">
        <f>'Incd Data'!G8-'L Incd Data'!G8</f>
        <v>1975</v>
      </c>
      <c r="H8" s="20">
        <f>'Incd Data'!H8-'L Incd Data'!H8</f>
        <v>2027</v>
      </c>
      <c r="I8" s="20">
        <f>'Incd Data'!I8-'L Incd Data'!I8</f>
        <v>2073</v>
      </c>
      <c r="J8" s="20">
        <f>'Incd Data'!J8-'L Incd Data'!J8</f>
        <v>2119</v>
      </c>
      <c r="K8" s="20"/>
      <c r="L8" s="180"/>
      <c r="M8" s="18"/>
    </row>
    <row r="9" spans="1:13" ht="12.75">
      <c r="A9" s="171">
        <f t="shared" si="1"/>
        <v>2001</v>
      </c>
      <c r="B9" s="179">
        <f>'Incd Data'!B9-'L Incd Data'!B9</f>
        <v>1465</v>
      </c>
      <c r="C9" s="20">
        <f>'Incd Data'!C9-'L Incd Data'!C9</f>
        <v>2512</v>
      </c>
      <c r="D9" s="20">
        <f>'Incd Data'!D9-'L Incd Data'!D9</f>
        <v>3263</v>
      </c>
      <c r="E9" s="20">
        <f>'Incd Data'!E9-'L Incd Data'!E9</f>
        <v>3729</v>
      </c>
      <c r="F9" s="20">
        <f>'Incd Data'!F9-'L Incd Data'!F9</f>
        <v>4005</v>
      </c>
      <c r="G9" s="20">
        <f>'Incd Data'!G9-'L Incd Data'!G9</f>
        <v>4185</v>
      </c>
      <c r="H9" s="20">
        <f>'Incd Data'!H9-'L Incd Data'!H9</f>
        <v>4303</v>
      </c>
      <c r="I9" s="20">
        <f>'Incd Data'!I9-'L Incd Data'!I9</f>
        <v>4393</v>
      </c>
      <c r="J9" s="20"/>
      <c r="K9" s="20"/>
      <c r="L9" s="180"/>
      <c r="M9" s="18"/>
    </row>
    <row r="10" spans="1:13" ht="12.75">
      <c r="A10" s="171">
        <f t="shared" si="1"/>
        <v>2002</v>
      </c>
      <c r="B10" s="179">
        <f>'Incd Data'!B10-'L Incd Data'!B10</f>
        <v>3036</v>
      </c>
      <c r="C10" s="20">
        <f>'Incd Data'!C10-'L Incd Data'!C10</f>
        <v>5238</v>
      </c>
      <c r="D10" s="20">
        <f>'Incd Data'!D10-'L Incd Data'!D10</f>
        <v>6595</v>
      </c>
      <c r="E10" s="20">
        <f>'Incd Data'!E10-'L Incd Data'!E10</f>
        <v>7611</v>
      </c>
      <c r="F10" s="20">
        <f>'Incd Data'!F10-'L Incd Data'!F10</f>
        <v>8166</v>
      </c>
      <c r="G10" s="20">
        <f>'Incd Data'!G10-'L Incd Data'!G10</f>
        <v>8518</v>
      </c>
      <c r="H10" s="20">
        <f>'Incd Data'!H10-'L Incd Data'!H10</f>
        <v>8739</v>
      </c>
      <c r="I10" s="20"/>
      <c r="J10" s="20"/>
      <c r="K10" s="20"/>
      <c r="L10" s="180"/>
      <c r="M10" s="18"/>
    </row>
    <row r="11" spans="1:13" ht="12.75">
      <c r="A11" s="171">
        <f t="shared" si="1"/>
        <v>2003</v>
      </c>
      <c r="B11" s="179">
        <f>'Incd Data'!B11-'L Incd Data'!B11</f>
        <v>3774</v>
      </c>
      <c r="C11" s="20">
        <f>'Incd Data'!C11-'L Incd Data'!C11</f>
        <v>6397</v>
      </c>
      <c r="D11" s="20">
        <f>'Incd Data'!D11-'L Incd Data'!D11</f>
        <v>8297</v>
      </c>
      <c r="E11" s="20">
        <f>'Incd Data'!E11-'L Incd Data'!E11</f>
        <v>9575</v>
      </c>
      <c r="F11" s="20">
        <f>'Incd Data'!F11-'L Incd Data'!F11</f>
        <v>10207</v>
      </c>
      <c r="G11" s="20">
        <f>'Incd Data'!G11-'L Incd Data'!G11</f>
        <v>10676</v>
      </c>
      <c r="H11" s="20"/>
      <c r="I11" s="20"/>
      <c r="J11" s="20"/>
      <c r="K11" s="20"/>
      <c r="L11" s="180"/>
      <c r="M11" s="18"/>
    </row>
    <row r="12" spans="1:13" ht="12.75">
      <c r="A12" s="171">
        <f t="shared" si="1"/>
        <v>2004</v>
      </c>
      <c r="B12" s="179">
        <f>'Incd Data'!B12-'L Incd Data'!B12</f>
        <v>4660</v>
      </c>
      <c r="C12" s="20">
        <f>'Incd Data'!C12-'L Incd Data'!C12</f>
        <v>7889</v>
      </c>
      <c r="D12" s="20">
        <f>'Incd Data'!D12-'L Incd Data'!D12</f>
        <v>10201</v>
      </c>
      <c r="E12" s="20">
        <f>'Incd Data'!E12-'L Incd Data'!E12</f>
        <v>11833</v>
      </c>
      <c r="F12" s="20">
        <f>'Incd Data'!F12-'L Incd Data'!F12</f>
        <v>12744</v>
      </c>
      <c r="G12" s="20"/>
      <c r="H12" s="20"/>
      <c r="I12" s="20"/>
      <c r="J12" s="20"/>
      <c r="K12" s="20"/>
      <c r="L12" s="180"/>
      <c r="M12" s="18"/>
    </row>
    <row r="13" spans="1:13" ht="12.75">
      <c r="A13" s="171">
        <f t="shared" si="1"/>
        <v>2005</v>
      </c>
      <c r="B13" s="179">
        <f>'Incd Data'!B13-'L Incd Data'!B13</f>
        <v>6641</v>
      </c>
      <c r="C13" s="20">
        <f>'Incd Data'!C13-'L Incd Data'!C13</f>
        <v>11230</v>
      </c>
      <c r="D13" s="20">
        <f>'Incd Data'!D13-'L Incd Data'!D13</f>
        <v>14566</v>
      </c>
      <c r="E13" s="20">
        <f>'Incd Data'!E13-'L Incd Data'!E13</f>
        <v>16736</v>
      </c>
      <c r="F13" s="20"/>
      <c r="G13" s="20"/>
      <c r="H13" s="20"/>
      <c r="I13" s="20"/>
      <c r="J13" s="20"/>
      <c r="K13" s="20"/>
      <c r="L13" s="180"/>
      <c r="M13" s="18"/>
    </row>
    <row r="14" spans="1:13" ht="12.75">
      <c r="A14" s="171">
        <f t="shared" si="1"/>
        <v>2006</v>
      </c>
      <c r="B14" s="179">
        <f>'Incd Data'!B14-'L Incd Data'!B14</f>
        <v>10587</v>
      </c>
      <c r="C14" s="20">
        <f>'Incd Data'!C14-'L Incd Data'!C14</f>
        <v>17903</v>
      </c>
      <c r="D14" s="20">
        <f>'Incd Data'!D14-'L Incd Data'!D14</f>
        <v>23023</v>
      </c>
      <c r="E14" s="20"/>
      <c r="F14" s="20"/>
      <c r="G14" s="20"/>
      <c r="H14" s="20"/>
      <c r="I14" s="20"/>
      <c r="J14" s="20"/>
      <c r="K14" s="20"/>
      <c r="L14" s="180"/>
      <c r="M14" s="18"/>
    </row>
    <row r="15" spans="1:13" ht="12.75">
      <c r="A15" s="171">
        <f>A16-1</f>
        <v>2007</v>
      </c>
      <c r="B15" s="179">
        <f>'Incd Data'!B15-'L Incd Data'!B15</f>
        <v>18254</v>
      </c>
      <c r="C15" s="20">
        <f>'Incd Data'!C15-'L Incd Data'!C15</f>
        <v>31014</v>
      </c>
      <c r="D15" s="20"/>
      <c r="E15" s="20"/>
      <c r="F15" s="20"/>
      <c r="G15" s="20"/>
      <c r="H15" s="20"/>
      <c r="I15" s="20"/>
      <c r="J15" s="20"/>
      <c r="K15" s="20"/>
      <c r="L15" s="180"/>
      <c r="M15" s="18"/>
    </row>
    <row r="16" spans="1:13" ht="12.75">
      <c r="A16" s="145">
        <f>curryear</f>
        <v>2008</v>
      </c>
      <c r="B16" s="181">
        <f>'Incd Data'!B16-'L Incd Data'!B16</f>
        <v>26102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3"/>
      <c r="M16" s="18"/>
    </row>
    <row r="17" spans="1:13" ht="12.75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/>
    </row>
    <row r="18" spans="1:13" ht="12.75">
      <c r="A18" s="144" t="s">
        <v>0</v>
      </c>
      <c r="B18" s="147" t="s">
        <v>89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48"/>
      <c r="M18" s="18"/>
    </row>
    <row r="19" spans="1:13" ht="12.75">
      <c r="A19" s="145" t="s">
        <v>1</v>
      </c>
      <c r="B19" s="184" t="s">
        <v>3</v>
      </c>
      <c r="C19" s="185" t="s">
        <v>4</v>
      </c>
      <c r="D19" s="185" t="s">
        <v>5</v>
      </c>
      <c r="E19" s="185" t="s">
        <v>6</v>
      </c>
      <c r="F19" s="185" t="s">
        <v>7</v>
      </c>
      <c r="G19" s="185" t="s">
        <v>8</v>
      </c>
      <c r="H19" s="185" t="s">
        <v>9</v>
      </c>
      <c r="I19" s="185" t="s">
        <v>10</v>
      </c>
      <c r="J19" s="185" t="s">
        <v>11</v>
      </c>
      <c r="K19" s="185" t="s">
        <v>12</v>
      </c>
      <c r="L19" s="186" t="s">
        <v>13</v>
      </c>
      <c r="M19" s="18"/>
    </row>
    <row r="20" spans="1:13" ht="12.75">
      <c r="A20" s="144">
        <f aca="true" t="shared" si="2" ref="A20:A28">A21-1</f>
        <v>1998</v>
      </c>
      <c r="B20" s="187">
        <f aca="true" t="shared" si="3" ref="B20:K20">C6/B6</f>
        <v>1.7</v>
      </c>
      <c r="C20" s="188">
        <f t="shared" si="3"/>
        <v>1.2941176470588236</v>
      </c>
      <c r="D20" s="188">
        <f t="shared" si="3"/>
        <v>1.1545454545454545</v>
      </c>
      <c r="E20" s="188">
        <f t="shared" si="3"/>
        <v>1.062992125984252</v>
      </c>
      <c r="F20" s="188">
        <f t="shared" si="3"/>
        <v>1.0444444444444445</v>
      </c>
      <c r="G20" s="188">
        <f t="shared" si="3"/>
        <v>1.0283687943262412</v>
      </c>
      <c r="H20" s="188">
        <f t="shared" si="3"/>
        <v>1.0275862068965518</v>
      </c>
      <c r="I20" s="188">
        <f t="shared" si="3"/>
        <v>1.0201342281879195</v>
      </c>
      <c r="J20" s="188">
        <f t="shared" si="3"/>
        <v>1.019736842105263</v>
      </c>
      <c r="K20" s="188">
        <f t="shared" si="3"/>
        <v>1.0193548387096774</v>
      </c>
      <c r="L20" s="129"/>
      <c r="M20" s="18"/>
    </row>
    <row r="21" spans="1:13" ht="12.75">
      <c r="A21" s="171">
        <f t="shared" si="2"/>
        <v>1999</v>
      </c>
      <c r="B21" s="189">
        <f aca="true" t="shared" si="4" ref="B21:J21">C7/B7</f>
        <v>1.6905829596412556</v>
      </c>
      <c r="C21" s="22">
        <f t="shared" si="4"/>
        <v>1.29973474801061</v>
      </c>
      <c r="D21" s="22">
        <f t="shared" si="4"/>
        <v>1.153061224489796</v>
      </c>
      <c r="E21" s="22">
        <f t="shared" si="4"/>
        <v>1.0707964601769913</v>
      </c>
      <c r="F21" s="22">
        <f t="shared" si="4"/>
        <v>1.0429752066115703</v>
      </c>
      <c r="G21" s="22">
        <f t="shared" si="4"/>
        <v>1.0285261489698891</v>
      </c>
      <c r="H21" s="22">
        <f t="shared" si="4"/>
        <v>1.0215716486902928</v>
      </c>
      <c r="I21" s="22">
        <f t="shared" si="4"/>
        <v>1.0211161387631975</v>
      </c>
      <c r="J21" s="22">
        <f t="shared" si="4"/>
        <v>1.0221565731166913</v>
      </c>
      <c r="K21" s="22"/>
      <c r="L21" s="180"/>
      <c r="M21" s="18"/>
    </row>
    <row r="22" spans="1:13" ht="12.75">
      <c r="A22" s="171">
        <f t="shared" si="2"/>
        <v>2000</v>
      </c>
      <c r="B22" s="189">
        <f aca="true" t="shared" si="5" ref="B22:I22">C8/B8</f>
        <v>1.6714082503556187</v>
      </c>
      <c r="C22" s="22">
        <f t="shared" si="5"/>
        <v>1.3029787234042554</v>
      </c>
      <c r="D22" s="22">
        <f t="shared" si="5"/>
        <v>1.154800783801437</v>
      </c>
      <c r="E22" s="22">
        <f t="shared" si="5"/>
        <v>1.0701357466063348</v>
      </c>
      <c r="F22" s="22">
        <f t="shared" si="5"/>
        <v>1.0438689217758985</v>
      </c>
      <c r="G22" s="22">
        <f t="shared" si="5"/>
        <v>1.0263291139240507</v>
      </c>
      <c r="H22" s="22">
        <f t="shared" si="5"/>
        <v>1.0226936359151455</v>
      </c>
      <c r="I22" s="22">
        <f t="shared" si="5"/>
        <v>1.0221900627110467</v>
      </c>
      <c r="J22" s="22"/>
      <c r="K22" s="22"/>
      <c r="L22" s="180"/>
      <c r="M22" s="18"/>
    </row>
    <row r="23" spans="1:13" ht="12.75">
      <c r="A23" s="171">
        <f t="shared" si="2"/>
        <v>2001</v>
      </c>
      <c r="B23" s="189">
        <f aca="true" t="shared" si="6" ref="B23:H23">C9/B9</f>
        <v>1.7146757679180888</v>
      </c>
      <c r="C23" s="22">
        <f t="shared" si="6"/>
        <v>1.2989649681528663</v>
      </c>
      <c r="D23" s="22">
        <f t="shared" si="6"/>
        <v>1.1428133619368679</v>
      </c>
      <c r="E23" s="22">
        <f t="shared" si="6"/>
        <v>1.074014481094127</v>
      </c>
      <c r="F23" s="22">
        <f t="shared" si="6"/>
        <v>1.0449438202247192</v>
      </c>
      <c r="G23" s="22">
        <f t="shared" si="6"/>
        <v>1.0281959378733572</v>
      </c>
      <c r="H23" s="22">
        <f t="shared" si="6"/>
        <v>1.0209156402509876</v>
      </c>
      <c r="I23" s="22"/>
      <c r="J23" s="22"/>
      <c r="K23" s="22"/>
      <c r="L23" s="180"/>
      <c r="M23" s="18"/>
    </row>
    <row r="24" spans="1:13" ht="12.75">
      <c r="A24" s="171">
        <f t="shared" si="2"/>
        <v>2002</v>
      </c>
      <c r="B24" s="189">
        <f aca="true" t="shared" si="7" ref="B24:G24">C10/B10</f>
        <v>1.725296442687747</v>
      </c>
      <c r="C24" s="22">
        <f t="shared" si="7"/>
        <v>1.2590683466972126</v>
      </c>
      <c r="D24" s="22">
        <f t="shared" si="7"/>
        <v>1.1540561031084156</v>
      </c>
      <c r="E24" s="22">
        <f t="shared" si="7"/>
        <v>1.0729207725660228</v>
      </c>
      <c r="F24" s="22">
        <f t="shared" si="7"/>
        <v>1.0431055596375214</v>
      </c>
      <c r="G24" s="22">
        <f t="shared" si="7"/>
        <v>1.0259450575252407</v>
      </c>
      <c r="H24" s="22"/>
      <c r="I24" s="22"/>
      <c r="J24" s="22"/>
      <c r="K24" s="22"/>
      <c r="L24" s="180"/>
      <c r="M24" s="18"/>
    </row>
    <row r="25" spans="1:13" ht="12.75">
      <c r="A25" s="171">
        <f t="shared" si="2"/>
        <v>2003</v>
      </c>
      <c r="B25" s="189">
        <f>C11/B11</f>
        <v>1.6950185479597244</v>
      </c>
      <c r="C25" s="22">
        <f>D11/C11</f>
        <v>1.2970142254181647</v>
      </c>
      <c r="D25" s="22">
        <f>E11/D11</f>
        <v>1.1540315776786791</v>
      </c>
      <c r="E25" s="22">
        <f>F11/E11</f>
        <v>1.0660052219321148</v>
      </c>
      <c r="F25" s="22">
        <f>G11/F11</f>
        <v>1.045948858626433</v>
      </c>
      <c r="G25" s="22"/>
      <c r="H25" s="22"/>
      <c r="I25" s="22"/>
      <c r="J25" s="22"/>
      <c r="K25" s="22"/>
      <c r="L25" s="180"/>
      <c r="M25" s="18"/>
    </row>
    <row r="26" spans="1:13" ht="12.75">
      <c r="A26" s="171">
        <f t="shared" si="2"/>
        <v>2004</v>
      </c>
      <c r="B26" s="189">
        <f>C12/B12</f>
        <v>1.6929184549356222</v>
      </c>
      <c r="C26" s="22">
        <f>D12/C12</f>
        <v>1.2930662948409177</v>
      </c>
      <c r="D26" s="22">
        <f>E12/D12</f>
        <v>1.1599843152632094</v>
      </c>
      <c r="E26" s="22">
        <f>F12/E12</f>
        <v>1.076988084171385</v>
      </c>
      <c r="F26" s="22"/>
      <c r="G26" s="22"/>
      <c r="H26" s="22"/>
      <c r="I26" s="22"/>
      <c r="J26" s="22"/>
      <c r="K26" s="22"/>
      <c r="L26" s="180"/>
      <c r="M26" s="18"/>
    </row>
    <row r="27" spans="1:13" ht="12.75">
      <c r="A27" s="171">
        <f t="shared" si="2"/>
        <v>2005</v>
      </c>
      <c r="B27" s="189">
        <f>C13/B13</f>
        <v>1.6910103900015059</v>
      </c>
      <c r="C27" s="22">
        <f>D13/C13</f>
        <v>1.2970614425645592</v>
      </c>
      <c r="D27" s="22">
        <f>E13/D13</f>
        <v>1.148977069888782</v>
      </c>
      <c r="E27" s="22"/>
      <c r="F27" s="22"/>
      <c r="G27" s="22"/>
      <c r="H27" s="22"/>
      <c r="I27" s="22"/>
      <c r="J27" s="22"/>
      <c r="K27" s="22"/>
      <c r="L27" s="180"/>
      <c r="M27" s="18"/>
    </row>
    <row r="28" spans="1:13" ht="12.75">
      <c r="A28" s="171">
        <f t="shared" si="2"/>
        <v>2006</v>
      </c>
      <c r="B28" s="189">
        <f>C14/B14</f>
        <v>1.6910361764428072</v>
      </c>
      <c r="C28" s="22">
        <f>D14/C14</f>
        <v>1.285985589007429</v>
      </c>
      <c r="D28" s="22"/>
      <c r="E28" s="22"/>
      <c r="F28" s="22"/>
      <c r="G28" s="22"/>
      <c r="H28" s="22"/>
      <c r="I28" s="22"/>
      <c r="J28" s="22"/>
      <c r="K28" s="22"/>
      <c r="L28" s="180"/>
      <c r="M28" s="18"/>
    </row>
    <row r="29" spans="1:13" ht="12.75">
      <c r="A29" s="171">
        <f>A30-1</f>
        <v>2007</v>
      </c>
      <c r="B29" s="189">
        <f>C15/B15</f>
        <v>1.6990248712610934</v>
      </c>
      <c r="C29" s="22"/>
      <c r="D29" s="22"/>
      <c r="E29" s="22"/>
      <c r="F29" s="22"/>
      <c r="G29" s="22"/>
      <c r="H29" s="22"/>
      <c r="I29" s="22"/>
      <c r="J29" s="22"/>
      <c r="K29" s="22"/>
      <c r="L29" s="180"/>
      <c r="M29" s="18"/>
    </row>
    <row r="30" spans="1:13" ht="12.75">
      <c r="A30" s="145">
        <f>curryear</f>
        <v>2008</v>
      </c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3"/>
      <c r="M30" s="18"/>
    </row>
    <row r="31" spans="1:13" ht="12.7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8"/>
    </row>
    <row r="32" spans="1:13" ht="12.7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9" t="s">
        <v>14</v>
      </c>
      <c r="B33" s="23">
        <f>AVERAGE(B27:B29)</f>
        <v>1.6936904792351355</v>
      </c>
      <c r="C33" s="23">
        <f>AVERAGE(C26:C28)</f>
        <v>1.2920377754709687</v>
      </c>
      <c r="D33" s="23">
        <f>AVERAGE(D25:D27)</f>
        <v>1.1543309876102237</v>
      </c>
      <c r="E33" s="23">
        <f>AVERAGE(E24:E26)</f>
        <v>1.0719713595565075</v>
      </c>
      <c r="F33" s="23">
        <f>AVERAGE(F23:F25)</f>
        <v>1.0446660794962244</v>
      </c>
      <c r="G33" s="23">
        <f>AVERAGE(G22:G24)</f>
        <v>1.0268233697742162</v>
      </c>
      <c r="H33" s="23">
        <f>AVERAGE(H21:H23)</f>
        <v>1.021726974952142</v>
      </c>
      <c r="I33" s="23">
        <f>AVERAGE(I20:I22)</f>
        <v>1.021146809887388</v>
      </c>
      <c r="J33" s="23">
        <f>AVERAGE(J20:J21)</f>
        <v>1.0209467076109773</v>
      </c>
      <c r="K33" s="23">
        <f>AVERAGE(K20:K20)</f>
        <v>1.0193548387096774</v>
      </c>
      <c r="L33" s="18"/>
      <c r="M33" s="18"/>
    </row>
    <row r="34" spans="1:13" ht="12.75">
      <c r="A34" s="19" t="s">
        <v>15</v>
      </c>
      <c r="B34" s="23">
        <f>SUM(C13:C15)/SUM(B13:B15)</f>
        <v>1.695141198354095</v>
      </c>
      <c r="C34" s="23">
        <f>SUM(D12:D14)/SUM(C12:C14)</f>
        <v>1.2908540867592242</v>
      </c>
      <c r="D34" s="23">
        <f>SUM(E11:E13)/SUM(D11:D13)</f>
        <v>1.1536414226953786</v>
      </c>
      <c r="E34" s="23">
        <f>SUM(F10:F12)/SUM(E10:E12)</f>
        <v>1.0722974602846411</v>
      </c>
      <c r="F34" s="23">
        <f>SUM(G9:G11)/SUM(F9:F11)</f>
        <v>1.044731432657074</v>
      </c>
      <c r="G34" s="23">
        <f>SUM(H8:H10)/SUM(G8:G10)</f>
        <v>1.0266385066085297</v>
      </c>
      <c r="H34" s="23">
        <f>SUM(I7:I9)/SUM(H7:H9)</f>
        <v>1.0214930505803124</v>
      </c>
      <c r="I34" s="23">
        <f>SUM(J6:J8)/SUM(I6:I8)</f>
        <v>1.0218370883882149</v>
      </c>
      <c r="J34" s="23">
        <f>SUM(K6:K7)/SUM(J6:J7)</f>
        <v>1.0217129071170084</v>
      </c>
      <c r="K34" s="23">
        <f>SUM(L6:L6)/SUM(K6:K6)</f>
        <v>1.0193548387096774</v>
      </c>
      <c r="L34" s="18"/>
      <c r="M34" s="18"/>
    </row>
    <row r="35" spans="1:13" ht="12.75">
      <c r="A35" s="19" t="s">
        <v>16</v>
      </c>
      <c r="B35" s="23">
        <f>AVERAGE(B25:B29)</f>
        <v>1.6938016881201505</v>
      </c>
      <c r="C35" s="23">
        <f>AVERAGE(C24:C28)</f>
        <v>1.2864391797056567</v>
      </c>
      <c r="D35" s="23">
        <f>AVERAGE(D23:D27)</f>
        <v>1.151972485575191</v>
      </c>
      <c r="E35" s="23">
        <f>AVERAGE(E22:E26)</f>
        <v>1.072012861273997</v>
      </c>
      <c r="F35" s="23">
        <f>AVERAGE(F21:F25)</f>
        <v>1.0441684733752286</v>
      </c>
      <c r="G35" s="23">
        <f>AVERAGE(G20:G24)</f>
        <v>1.0274730105237557</v>
      </c>
      <c r="H35" s="23">
        <f>AVERAGE(H20:H23)</f>
        <v>1.0231917829382444</v>
      </c>
      <c r="I35" s="23">
        <f>AVERAGE(I20:I22)</f>
        <v>1.021146809887388</v>
      </c>
      <c r="J35" s="23">
        <f>AVERAGE(J20:J21)</f>
        <v>1.0209467076109773</v>
      </c>
      <c r="K35" s="23">
        <f>AVERAGE(K20:K20)</f>
        <v>1.0193548387096774</v>
      </c>
      <c r="L35" s="18"/>
      <c r="M35" s="18"/>
    </row>
    <row r="36" spans="1:13" ht="12.75">
      <c r="A36" s="19" t="s">
        <v>17</v>
      </c>
      <c r="B36" s="23">
        <f>(SUM(B25:B29)-MIN(B25:B29)-MAX(B25:B29))/3</f>
        <v>1.6929910597793845</v>
      </c>
      <c r="C36" s="23">
        <f>(SUM(C24:C28)-MIN(C24:C28)-MAX(C24:C28))/3</f>
        <v>1.2920220364221704</v>
      </c>
      <c r="D36" s="23">
        <f>(SUM(D23:D27)-MIN(D23:D27)-MAX(D23:D27))/3</f>
        <v>1.1523549168919591</v>
      </c>
      <c r="E36" s="23">
        <f>(SUM(E22:E26)-MIN(E22:E26)-MAX(E22:E26))/3</f>
        <v>1.0723570000888283</v>
      </c>
      <c r="F36" s="23">
        <f>(SUM(F21:F25)-MIN(F21:F25)-MAX(F21:F25))/3</f>
        <v>1.043972767212713</v>
      </c>
      <c r="G36" s="23">
        <f>(SUM(G20:G24)-MIN(G20:G24)-MAX(G20:G24))/3</f>
        <v>1.0276312820412163</v>
      </c>
      <c r="H36" s="23">
        <f>(SUM(H20:H23)-MIN(H20:H23)-MAX(H20:H23))/2</f>
        <v>1.022132642302719</v>
      </c>
      <c r="I36" s="23">
        <f>(SUM(I20:I22)-MIN(I20:I22)-MAX(I20:I22))</f>
        <v>1.021116138763198</v>
      </c>
      <c r="J36" s="23"/>
      <c r="K36" s="23"/>
      <c r="L36" s="18"/>
      <c r="M36" s="18"/>
    </row>
    <row r="37" spans="1:13" ht="12.75">
      <c r="A37" s="19" t="s">
        <v>18</v>
      </c>
      <c r="B37" s="23">
        <f>SUM(C$6:C15)/SUM(B$6:B15)</f>
        <v>1.6970015994169214</v>
      </c>
      <c r="C37" s="23">
        <f>SUM(D$6:D14)/SUM(C$6:C14)</f>
        <v>1.2891716850357915</v>
      </c>
      <c r="D37" s="23">
        <f>SUM(E$6:E13)/SUM(D$6:D13)</f>
        <v>1.1529531884669166</v>
      </c>
      <c r="E37" s="23">
        <f>SUM(F$6:F12)/SUM(E$6:E12)</f>
        <v>1.072313110656669</v>
      </c>
      <c r="F37" s="23">
        <f>SUM(G$6:G11)/SUM(F$6:F11)</f>
        <v>1.0446221511395442</v>
      </c>
      <c r="G37" s="23">
        <f>SUM(H$6:H10)/SUM(G$6:G10)</f>
        <v>1.0267313915857605</v>
      </c>
      <c r="H37" s="23">
        <f>SUM(I$6:I9)/SUM(H$6:H9)</f>
        <v>1.0216170690623245</v>
      </c>
      <c r="I37" s="23">
        <f>SUM(J$6:J8)/SUM(I$6:I8)</f>
        <v>1.0218370883882149</v>
      </c>
      <c r="J37" s="23">
        <f>SUM(K$6:K7)/SUM(J$6:J7)</f>
        <v>1.0217129071170084</v>
      </c>
      <c r="K37" s="23">
        <f>SUM(L$6:L6)/SUM(K$6:K6)</f>
        <v>1.0193548387096774</v>
      </c>
      <c r="L37" s="18"/>
      <c r="M37" s="18"/>
    </row>
    <row r="38" spans="1:13" ht="12.7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.75">
      <c r="A39" s="19" t="s">
        <v>19</v>
      </c>
      <c r="B39" s="23">
        <f>B33</f>
        <v>1.6936904792351355</v>
      </c>
      <c r="C39" s="23">
        <f aca="true" t="shared" si="8" ref="C39:K39">C33</f>
        <v>1.2920377754709687</v>
      </c>
      <c r="D39" s="23">
        <f t="shared" si="8"/>
        <v>1.1543309876102237</v>
      </c>
      <c r="E39" s="23">
        <f t="shared" si="8"/>
        <v>1.0719713595565075</v>
      </c>
      <c r="F39" s="23">
        <f t="shared" si="8"/>
        <v>1.0446660794962244</v>
      </c>
      <c r="G39" s="23">
        <f t="shared" si="8"/>
        <v>1.0268233697742162</v>
      </c>
      <c r="H39" s="23">
        <f t="shared" si="8"/>
        <v>1.021726974952142</v>
      </c>
      <c r="I39" s="23">
        <f t="shared" si="8"/>
        <v>1.021146809887388</v>
      </c>
      <c r="J39" s="23">
        <f t="shared" si="8"/>
        <v>1.0209467076109773</v>
      </c>
      <c r="K39" s="23">
        <f t="shared" si="8"/>
        <v>1.0193548387096774</v>
      </c>
      <c r="L39" s="18"/>
      <c r="M39" s="18"/>
    </row>
    <row r="40" spans="1:13" ht="12.7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5" ht="12.75">
      <c r="A45" s="10" t="s">
        <v>165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2" width="11.140625" style="2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16" t="s">
        <v>91</v>
      </c>
      <c r="B1" s="16"/>
      <c r="C1" s="16"/>
      <c r="D1" s="16"/>
      <c r="E1" s="16"/>
      <c r="F1" s="16"/>
      <c r="G1" s="16"/>
      <c r="H1" s="16"/>
      <c r="I1" s="16"/>
      <c r="J1" s="24"/>
    </row>
    <row r="2" spans="1:10" s="4" customFormat="1" ht="15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24"/>
    </row>
    <row r="3" spans="1:10" s="4" customFormat="1" ht="1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24"/>
    </row>
    <row r="4" spans="1:10" s="4" customFormat="1" ht="15">
      <c r="A4" s="16" t="s">
        <v>42</v>
      </c>
      <c r="B4" s="16"/>
      <c r="C4" s="16"/>
      <c r="D4" s="16"/>
      <c r="E4" s="16"/>
      <c r="F4" s="16"/>
      <c r="G4" s="16"/>
      <c r="H4" s="16"/>
      <c r="I4" s="16"/>
      <c r="J4" s="24"/>
    </row>
    <row r="5" spans="1:10" ht="12.75">
      <c r="A5" s="18"/>
      <c r="B5" s="18"/>
      <c r="C5" s="17"/>
      <c r="D5" s="17"/>
      <c r="E5" s="19"/>
      <c r="F5" s="19"/>
      <c r="G5" s="21"/>
      <c r="H5" s="19"/>
      <c r="I5" s="19"/>
      <c r="J5" s="18"/>
    </row>
    <row r="6" spans="1:10" ht="12.75">
      <c r="A6" s="122" t="s">
        <v>122</v>
      </c>
      <c r="B6" s="123"/>
      <c r="C6" s="122" t="s">
        <v>26</v>
      </c>
      <c r="D6" s="123"/>
      <c r="E6" s="122" t="s">
        <v>35</v>
      </c>
      <c r="F6" s="123"/>
      <c r="G6" s="25" t="s">
        <v>40</v>
      </c>
      <c r="H6" s="122" t="s">
        <v>43</v>
      </c>
      <c r="I6" s="123"/>
      <c r="J6" s="18"/>
    </row>
    <row r="7" spans="1:10" ht="12.75">
      <c r="A7" s="146" t="s">
        <v>21</v>
      </c>
      <c r="B7" s="190" t="s">
        <v>23</v>
      </c>
      <c r="C7" s="146" t="s">
        <v>27</v>
      </c>
      <c r="D7" s="190" t="s">
        <v>29</v>
      </c>
      <c r="E7" s="146" t="s">
        <v>28</v>
      </c>
      <c r="F7" s="190" t="s">
        <v>34</v>
      </c>
      <c r="G7" s="21"/>
      <c r="H7" s="146" t="s">
        <v>28</v>
      </c>
      <c r="I7" s="190" t="s">
        <v>34</v>
      </c>
      <c r="J7" s="18"/>
    </row>
    <row r="8" spans="1:10" ht="12.75">
      <c r="A8" s="191" t="s">
        <v>22</v>
      </c>
      <c r="B8" s="192" t="s">
        <v>41</v>
      </c>
      <c r="C8" s="191" t="s">
        <v>28</v>
      </c>
      <c r="D8" s="192" t="s">
        <v>30</v>
      </c>
      <c r="E8" s="191" t="s">
        <v>22</v>
      </c>
      <c r="F8" s="192" t="s">
        <v>41</v>
      </c>
      <c r="G8" s="26"/>
      <c r="H8" s="191" t="s">
        <v>22</v>
      </c>
      <c r="I8" s="192" t="s">
        <v>44</v>
      </c>
      <c r="J8" s="18"/>
    </row>
    <row r="9" spans="1:10" ht="12.75">
      <c r="A9" s="160">
        <v>12</v>
      </c>
      <c r="B9" s="137">
        <f>'H Incd Data'!B$39</f>
        <v>1.6936904792351355</v>
      </c>
      <c r="C9" s="160">
        <f aca="true" t="shared" si="0" ref="C9:C18">A9</f>
        <v>12</v>
      </c>
      <c r="D9" s="240">
        <f aca="true" t="shared" si="1" ref="D9:D18">LN(LN(B9))</f>
        <v>-0.6407257818483408</v>
      </c>
      <c r="E9" s="160">
        <f>C9</f>
        <v>12</v>
      </c>
      <c r="F9" s="137">
        <f aca="true" t="shared" si="2" ref="F9:F32">$D$20^($D$21^E9)</f>
        <v>1.3413309894142262</v>
      </c>
      <c r="G9" s="28"/>
      <c r="H9" s="160">
        <f>E9</f>
        <v>12</v>
      </c>
      <c r="I9" s="137">
        <f aca="true" t="shared" si="3" ref="I9:I18">I10*B9</f>
        <v>3.248514148555769</v>
      </c>
      <c r="J9" s="18"/>
    </row>
    <row r="10" spans="1:10" ht="12.75">
      <c r="A10" s="160">
        <f aca="true" t="shared" si="4" ref="A10:A18">A9+12</f>
        <v>24</v>
      </c>
      <c r="B10" s="137">
        <f>'H Incd Data'!C$39</f>
        <v>1.2920377754709687</v>
      </c>
      <c r="C10" s="160">
        <f t="shared" si="0"/>
        <v>24</v>
      </c>
      <c r="D10" s="194">
        <f t="shared" si="1"/>
        <v>-1.3617163193320558</v>
      </c>
      <c r="E10" s="160">
        <f aca="true" t="shared" si="5" ref="E10:E32">E9+12</f>
        <v>24</v>
      </c>
      <c r="F10" s="137">
        <f t="shared" si="2"/>
        <v>1.2248443938700198</v>
      </c>
      <c r="G10" s="28"/>
      <c r="H10" s="160">
        <f aca="true" t="shared" si="6" ref="H10:H19">H9+12</f>
        <v>24</v>
      </c>
      <c r="I10" s="137">
        <f t="shared" si="3"/>
        <v>1.9180093342809523</v>
      </c>
      <c r="J10" s="18"/>
    </row>
    <row r="11" spans="1:10" ht="12.75">
      <c r="A11" s="160">
        <f t="shared" si="4"/>
        <v>36</v>
      </c>
      <c r="B11" s="137">
        <f>'H Incd Data'!D$39</f>
        <v>1.1543309876102237</v>
      </c>
      <c r="C11" s="160">
        <f t="shared" si="0"/>
        <v>36</v>
      </c>
      <c r="D11" s="194">
        <f t="shared" si="1"/>
        <v>-1.941274298697209</v>
      </c>
      <c r="E11" s="160">
        <f t="shared" si="5"/>
        <v>36</v>
      </c>
      <c r="F11" s="137">
        <f t="shared" si="2"/>
        <v>1.150354907781573</v>
      </c>
      <c r="G11" s="28"/>
      <c r="H11" s="160">
        <f t="shared" si="6"/>
        <v>36</v>
      </c>
      <c r="I11" s="137">
        <f t="shared" si="3"/>
        <v>1.4844839452018397</v>
      </c>
      <c r="J11" s="18"/>
    </row>
    <row r="12" spans="1:10" ht="12.75">
      <c r="A12" s="160">
        <f t="shared" si="4"/>
        <v>48</v>
      </c>
      <c r="B12" s="137">
        <f>'H Incd Data'!E$39</f>
        <v>1.0719713595565075</v>
      </c>
      <c r="C12" s="160">
        <f t="shared" si="0"/>
        <v>48</v>
      </c>
      <c r="D12" s="194">
        <f t="shared" si="1"/>
        <v>-2.6664379442961246</v>
      </c>
      <c r="E12" s="160">
        <f t="shared" si="5"/>
        <v>48</v>
      </c>
      <c r="F12" s="137">
        <f t="shared" si="2"/>
        <v>1.101571427640957</v>
      </c>
      <c r="G12" s="28"/>
      <c r="H12" s="160">
        <f t="shared" si="6"/>
        <v>48</v>
      </c>
      <c r="I12" s="137">
        <f t="shared" si="3"/>
        <v>1.2860123839134923</v>
      </c>
      <c r="J12" s="18"/>
    </row>
    <row r="13" spans="1:10" ht="12.75">
      <c r="A13" s="160">
        <f t="shared" si="4"/>
        <v>60</v>
      </c>
      <c r="B13" s="137">
        <f>'H Incd Data'!F$39</f>
        <v>1.0446660794962244</v>
      </c>
      <c r="C13" s="160">
        <f t="shared" si="0"/>
        <v>60</v>
      </c>
      <c r="D13" s="194">
        <f t="shared" si="1"/>
        <v>-3.1304691192867717</v>
      </c>
      <c r="E13" s="160">
        <f t="shared" si="5"/>
        <v>60</v>
      </c>
      <c r="F13" s="137">
        <f t="shared" si="2"/>
        <v>1.0690929251546208</v>
      </c>
      <c r="G13" s="28"/>
      <c r="H13" s="160">
        <f t="shared" si="6"/>
        <v>60</v>
      </c>
      <c r="I13" s="137">
        <f t="shared" si="3"/>
        <v>1.1996704692236715</v>
      </c>
      <c r="J13" s="18"/>
    </row>
    <row r="14" spans="1:10" ht="12.75">
      <c r="A14" s="160">
        <f t="shared" si="4"/>
        <v>72</v>
      </c>
      <c r="B14" s="137">
        <f>'H Incd Data'!G$39</f>
        <v>1.0268233697742162</v>
      </c>
      <c r="C14" s="160">
        <f t="shared" si="0"/>
        <v>72</v>
      </c>
      <c r="D14" s="194">
        <f t="shared" si="1"/>
        <v>-3.6317459236034204</v>
      </c>
      <c r="E14" s="160">
        <f t="shared" si="5"/>
        <v>72</v>
      </c>
      <c r="F14" s="137">
        <f t="shared" si="2"/>
        <v>1.0472228672424708</v>
      </c>
      <c r="G14" s="28"/>
      <c r="H14" s="160">
        <f t="shared" si="6"/>
        <v>72</v>
      </c>
      <c r="I14" s="137">
        <f t="shared" si="3"/>
        <v>1.148376972096381</v>
      </c>
      <c r="J14" s="18"/>
    </row>
    <row r="15" spans="1:10" ht="12.75">
      <c r="A15" s="160">
        <f t="shared" si="4"/>
        <v>84</v>
      </c>
      <c r="B15" s="137">
        <f>'H Incd Data'!H$39</f>
        <v>1.021726974952142</v>
      </c>
      <c r="C15" s="160">
        <f t="shared" si="0"/>
        <v>84</v>
      </c>
      <c r="D15" s="194">
        <f t="shared" si="1"/>
        <v>-3.839967109368138</v>
      </c>
      <c r="E15" s="160">
        <f t="shared" si="5"/>
        <v>84</v>
      </c>
      <c r="F15" s="137">
        <f t="shared" si="2"/>
        <v>1.0323803618512746</v>
      </c>
      <c r="G15" s="28"/>
      <c r="H15" s="160">
        <f t="shared" si="6"/>
        <v>84</v>
      </c>
      <c r="I15" s="137">
        <f t="shared" si="3"/>
        <v>1.118378297475731</v>
      </c>
      <c r="J15" s="18"/>
    </row>
    <row r="16" spans="1:10" ht="12.75">
      <c r="A16" s="160">
        <f t="shared" si="4"/>
        <v>96</v>
      </c>
      <c r="B16" s="137">
        <f>'H Incd Data'!I$39</f>
        <v>1.021146809887388</v>
      </c>
      <c r="C16" s="160">
        <f t="shared" si="0"/>
        <v>96</v>
      </c>
      <c r="D16" s="194">
        <f t="shared" si="1"/>
        <v>-3.8667476234004594</v>
      </c>
      <c r="E16" s="160">
        <f t="shared" si="5"/>
        <v>96</v>
      </c>
      <c r="F16" s="137">
        <f t="shared" si="2"/>
        <v>1.022252587340337</v>
      </c>
      <c r="G16" s="28"/>
      <c r="H16" s="160">
        <f t="shared" si="6"/>
        <v>96</v>
      </c>
      <c r="I16" s="137">
        <f t="shared" si="3"/>
        <v>1.0945960368014325</v>
      </c>
      <c r="J16" s="18"/>
    </row>
    <row r="17" spans="1:10" ht="12.75">
      <c r="A17" s="160">
        <f t="shared" si="4"/>
        <v>108</v>
      </c>
      <c r="B17" s="137">
        <f>'H Incd Data'!J$39</f>
        <v>1.0209467076109773</v>
      </c>
      <c r="C17" s="160">
        <f t="shared" si="0"/>
        <v>108</v>
      </c>
      <c r="D17" s="194">
        <f t="shared" si="1"/>
        <v>-3.8761568764111956</v>
      </c>
      <c r="E17" s="160">
        <f t="shared" si="5"/>
        <v>108</v>
      </c>
      <c r="F17" s="137">
        <f t="shared" si="2"/>
        <v>1.0153160449159566</v>
      </c>
      <c r="G17" s="28"/>
      <c r="H17" s="160">
        <f t="shared" si="6"/>
        <v>108</v>
      </c>
      <c r="I17" s="137">
        <f t="shared" si="3"/>
        <v>1.071928175462003</v>
      </c>
      <c r="J17" s="18"/>
    </row>
    <row r="18" spans="1:10" ht="12.75">
      <c r="A18" s="174">
        <f t="shared" si="4"/>
        <v>120</v>
      </c>
      <c r="B18" s="193">
        <f>'H Incd Data'!K$39</f>
        <v>1.0193548387096774</v>
      </c>
      <c r="C18" s="174">
        <f t="shared" si="0"/>
        <v>120</v>
      </c>
      <c r="D18" s="195">
        <f t="shared" si="1"/>
        <v>-3.954413098161592</v>
      </c>
      <c r="E18" s="160">
        <f t="shared" si="5"/>
        <v>120</v>
      </c>
      <c r="F18" s="137">
        <f t="shared" si="2"/>
        <v>1.0105529173297323</v>
      </c>
      <c r="G18" s="28"/>
      <c r="H18" s="160">
        <f t="shared" si="6"/>
        <v>120</v>
      </c>
      <c r="I18" s="137">
        <f t="shared" si="3"/>
        <v>1.0499354838709678</v>
      </c>
      <c r="J18" s="18"/>
    </row>
    <row r="19" spans="1:10" ht="12.75">
      <c r="A19" s="18"/>
      <c r="B19" s="18"/>
      <c r="C19" s="18"/>
      <c r="D19" s="18"/>
      <c r="E19" s="160">
        <f t="shared" si="5"/>
        <v>132</v>
      </c>
      <c r="F19" s="137">
        <f t="shared" si="2"/>
        <v>1.007276381720992</v>
      </c>
      <c r="G19" s="28"/>
      <c r="H19" s="174">
        <f t="shared" si="6"/>
        <v>132</v>
      </c>
      <c r="I19" s="193">
        <f>C31</f>
        <v>1.03</v>
      </c>
      <c r="J19" s="18"/>
    </row>
    <row r="20" spans="1:10" ht="12.75">
      <c r="A20" s="196" t="s">
        <v>31</v>
      </c>
      <c r="B20" s="197"/>
      <c r="C20" s="198" t="s">
        <v>33</v>
      </c>
      <c r="D20" s="199">
        <f>EXP(EXP(INTERCEPT(D$9:D$18,C$9:C$18)))</f>
        <v>1.5299052015468575</v>
      </c>
      <c r="E20" s="160">
        <f t="shared" si="5"/>
        <v>144</v>
      </c>
      <c r="F20" s="137">
        <f t="shared" si="2"/>
        <v>1.0050196926072494</v>
      </c>
      <c r="G20" s="28"/>
      <c r="H20" s="21"/>
      <c r="I20" s="28"/>
      <c r="J20" s="18"/>
    </row>
    <row r="21" spans="1:10" ht="12.75">
      <c r="A21" s="200"/>
      <c r="B21" s="201"/>
      <c r="C21" s="202" t="s">
        <v>32</v>
      </c>
      <c r="D21" s="203">
        <f>EXP(SLOPE(D$9:D$18,C$9:C$18))</f>
        <v>0.969625657224466</v>
      </c>
      <c r="E21" s="160">
        <f t="shared" si="5"/>
        <v>156</v>
      </c>
      <c r="F21" s="137">
        <f t="shared" si="2"/>
        <v>1.003464094287667</v>
      </c>
      <c r="G21" s="28"/>
      <c r="H21" s="25" t="s">
        <v>45</v>
      </c>
      <c r="I21" s="29"/>
      <c r="J21" s="18"/>
    </row>
    <row r="22" spans="1:10" ht="12.75">
      <c r="A22" s="18"/>
      <c r="B22" s="18"/>
      <c r="C22" s="18"/>
      <c r="D22" s="18"/>
      <c r="E22" s="160">
        <f t="shared" si="5"/>
        <v>168</v>
      </c>
      <c r="F22" s="137">
        <f t="shared" si="2"/>
        <v>1.0023911480674863</v>
      </c>
      <c r="G22" s="28"/>
      <c r="H22" s="25" t="s">
        <v>46</v>
      </c>
      <c r="I22" s="29"/>
      <c r="J22" s="18"/>
    </row>
    <row r="23" spans="1:10" ht="12.75">
      <c r="A23" s="18"/>
      <c r="B23" s="18"/>
      <c r="C23" s="18"/>
      <c r="D23" s="18"/>
      <c r="E23" s="160">
        <f t="shared" si="5"/>
        <v>180</v>
      </c>
      <c r="F23" s="137">
        <f t="shared" si="2"/>
        <v>1.001650802667622</v>
      </c>
      <c r="G23" s="28"/>
      <c r="H23" s="21"/>
      <c r="I23" s="28"/>
      <c r="J23" s="18"/>
    </row>
    <row r="24" spans="1:10" ht="12.75">
      <c r="A24" s="18"/>
      <c r="B24" s="18"/>
      <c r="C24" s="18"/>
      <c r="D24" s="18"/>
      <c r="E24" s="160">
        <f t="shared" si="5"/>
        <v>192</v>
      </c>
      <c r="F24" s="137">
        <f t="shared" si="2"/>
        <v>1.0011398127656999</v>
      </c>
      <c r="G24" s="28"/>
      <c r="H24" s="21"/>
      <c r="I24" s="28"/>
      <c r="J24" s="18"/>
    </row>
    <row r="25" spans="1:10" ht="12.75">
      <c r="A25" s="196" t="s">
        <v>38</v>
      </c>
      <c r="B25" s="197"/>
      <c r="C25" s="204"/>
      <c r="D25" s="18"/>
      <c r="E25" s="160">
        <f t="shared" si="5"/>
        <v>204</v>
      </c>
      <c r="F25" s="137">
        <f t="shared" si="2"/>
        <v>1.0007870569605164</v>
      </c>
      <c r="G25" s="28"/>
      <c r="H25" s="21"/>
      <c r="I25" s="28"/>
      <c r="J25" s="18"/>
    </row>
    <row r="26" spans="1:10" ht="12.75">
      <c r="A26" s="205"/>
      <c r="B26" s="30"/>
      <c r="C26" s="206"/>
      <c r="D26" s="18"/>
      <c r="E26" s="160">
        <f t="shared" si="5"/>
        <v>216</v>
      </c>
      <c r="F26" s="137">
        <f t="shared" si="2"/>
        <v>1.0005435036841488</v>
      </c>
      <c r="G26" s="28"/>
      <c r="H26" s="21"/>
      <c r="I26" s="28"/>
      <c r="J26" s="18"/>
    </row>
    <row r="27" spans="1:10" ht="12.75">
      <c r="A27" s="205" t="s">
        <v>39</v>
      </c>
      <c r="B27" s="30"/>
      <c r="C27" s="207">
        <f>F19*F20*F21*F22*F23*F24*F25*F26*F27*F28*F29*F30*F31*F32</f>
        <v>1.0235773123187117</v>
      </c>
      <c r="D27" s="18"/>
      <c r="E27" s="160">
        <f t="shared" si="5"/>
        <v>228</v>
      </c>
      <c r="F27" s="137">
        <f t="shared" si="2"/>
        <v>1.0003753316379285</v>
      </c>
      <c r="G27" s="28"/>
      <c r="H27" s="21"/>
      <c r="I27" s="28"/>
      <c r="J27" s="18"/>
    </row>
    <row r="28" spans="1:10" ht="12.75">
      <c r="A28" s="205"/>
      <c r="B28" s="30"/>
      <c r="C28" s="207"/>
      <c r="D28" s="18"/>
      <c r="E28" s="160">
        <f t="shared" si="5"/>
        <v>240</v>
      </c>
      <c r="F28" s="137">
        <f t="shared" si="2"/>
        <v>1.0002592024782093</v>
      </c>
      <c r="G28" s="28"/>
      <c r="H28" s="21"/>
      <c r="I28" s="28"/>
      <c r="J28" s="18"/>
    </row>
    <row r="29" spans="1:10" ht="12.75">
      <c r="A29" s="205" t="s">
        <v>36</v>
      </c>
      <c r="B29" s="30"/>
      <c r="C29" s="207">
        <v>1.037</v>
      </c>
      <c r="D29" s="18"/>
      <c r="E29" s="160">
        <f t="shared" si="5"/>
        <v>252</v>
      </c>
      <c r="F29" s="137">
        <f t="shared" si="2"/>
        <v>1.0001790073751404</v>
      </c>
      <c r="G29" s="28"/>
      <c r="H29" s="21"/>
      <c r="I29" s="28"/>
      <c r="J29" s="18"/>
    </row>
    <row r="30" spans="1:10" ht="12.75">
      <c r="A30" s="205"/>
      <c r="B30" s="30"/>
      <c r="C30" s="207"/>
      <c r="D30" s="18"/>
      <c r="E30" s="160">
        <f t="shared" si="5"/>
        <v>264</v>
      </c>
      <c r="F30" s="137">
        <f t="shared" si="2"/>
        <v>1.000123625507013</v>
      </c>
      <c r="G30" s="28"/>
      <c r="H30" s="21"/>
      <c r="I30" s="28"/>
      <c r="J30" s="18"/>
    </row>
    <row r="31" spans="1:10" ht="12.75">
      <c r="A31" s="200" t="s">
        <v>37</v>
      </c>
      <c r="B31" s="201"/>
      <c r="C31" s="208">
        <v>1.03</v>
      </c>
      <c r="D31" s="18"/>
      <c r="E31" s="160">
        <f t="shared" si="5"/>
        <v>276</v>
      </c>
      <c r="F31" s="137">
        <f t="shared" si="2"/>
        <v>1.0000853785878032</v>
      </c>
      <c r="G31" s="28"/>
      <c r="H31" s="21"/>
      <c r="I31" s="28"/>
      <c r="J31" s="18"/>
    </row>
    <row r="32" spans="1:10" ht="12.75">
      <c r="A32" s="18"/>
      <c r="B32" s="18"/>
      <c r="C32" s="18"/>
      <c r="D32" s="18"/>
      <c r="E32" s="174">
        <f t="shared" si="5"/>
        <v>288</v>
      </c>
      <c r="F32" s="193">
        <f t="shared" si="2"/>
        <v>1.0000589647440388</v>
      </c>
      <c r="G32" s="28"/>
      <c r="H32" s="21"/>
      <c r="I32" s="28"/>
      <c r="J32" s="18"/>
    </row>
    <row r="33" spans="1:10" ht="12.75">
      <c r="A33" s="18"/>
      <c r="B33" s="18"/>
      <c r="C33" s="18"/>
      <c r="D33" s="18"/>
      <c r="E33" s="19"/>
      <c r="F33" s="19"/>
      <c r="G33" s="19"/>
      <c r="H33" s="19"/>
      <c r="I33" s="19"/>
      <c r="J33" s="18"/>
    </row>
    <row r="40" ht="12.75">
      <c r="A40" s="2" t="s">
        <v>166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9.7109375" style="2" customWidth="1"/>
    <col min="4" max="4" width="10.00390625" style="2" customWidth="1"/>
    <col min="5" max="5" width="10.00390625" style="3" customWidth="1"/>
    <col min="6" max="6" width="9.57421875" style="3" customWidth="1"/>
    <col min="7" max="8" width="9.140625" style="3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16" t="s">
        <v>91</v>
      </c>
      <c r="B1" s="16"/>
      <c r="C1" s="16"/>
      <c r="D1" s="16"/>
      <c r="E1" s="16"/>
      <c r="F1" s="16"/>
      <c r="G1" s="16"/>
      <c r="H1" s="16"/>
      <c r="I1" s="16"/>
      <c r="J1" s="16"/>
      <c r="K1" s="24"/>
    </row>
    <row r="2" spans="1:11" s="4" customFormat="1" ht="15">
      <c r="A2" s="16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24"/>
    </row>
    <row r="3" spans="1:11" ht="12.75">
      <c r="A3" s="18"/>
      <c r="B3" s="18"/>
      <c r="C3" s="18"/>
      <c r="D3" s="18"/>
      <c r="E3" s="19"/>
      <c r="F3" s="19"/>
      <c r="G3" s="19"/>
      <c r="H3" s="19"/>
      <c r="I3" s="19"/>
      <c r="J3" s="18"/>
      <c r="K3" s="18"/>
    </row>
    <row r="4" spans="1:11" ht="12.75">
      <c r="A4" s="18"/>
      <c r="B4" s="18"/>
      <c r="C4" s="147" t="s">
        <v>51</v>
      </c>
      <c r="D4" s="148"/>
      <c r="E4" s="147" t="s">
        <v>54</v>
      </c>
      <c r="F4" s="148"/>
      <c r="G4" s="147" t="s">
        <v>56</v>
      </c>
      <c r="H4" s="148"/>
      <c r="I4" s="147" t="s">
        <v>58</v>
      </c>
      <c r="J4" s="148"/>
      <c r="K4" s="18"/>
    </row>
    <row r="5" spans="1:11" ht="12.75">
      <c r="A5" s="144" t="s">
        <v>0</v>
      </c>
      <c r="B5" s="146" t="s">
        <v>49</v>
      </c>
      <c r="C5" s="149" t="str">
        <f>"@ "&amp;TEXT(curreval,"mm/dd/yy")</f>
        <v>@ 12/31/08</v>
      </c>
      <c r="D5" s="150"/>
      <c r="E5" s="152" t="s">
        <v>55</v>
      </c>
      <c r="F5" s="150"/>
      <c r="G5" s="152" t="s">
        <v>57</v>
      </c>
      <c r="H5" s="150"/>
      <c r="I5" s="152" t="s">
        <v>59</v>
      </c>
      <c r="J5" s="150"/>
      <c r="K5" s="18"/>
    </row>
    <row r="6" spans="1:11" ht="12.75">
      <c r="A6" s="145" t="s">
        <v>1</v>
      </c>
      <c r="B6" s="145" t="s">
        <v>50</v>
      </c>
      <c r="C6" s="211" t="s">
        <v>52</v>
      </c>
      <c r="D6" s="151" t="s">
        <v>53</v>
      </c>
      <c r="E6" s="151" t="s">
        <v>52</v>
      </c>
      <c r="F6" s="151" t="s">
        <v>53</v>
      </c>
      <c r="G6" s="151" t="s">
        <v>52</v>
      </c>
      <c r="H6" s="151" t="s">
        <v>53</v>
      </c>
      <c r="I6" s="151" t="s">
        <v>52</v>
      </c>
      <c r="J6" s="151" t="s">
        <v>53</v>
      </c>
      <c r="K6" s="18"/>
    </row>
    <row r="7" spans="1:11" ht="12.75">
      <c r="A7" s="209" t="s">
        <v>60</v>
      </c>
      <c r="B7" s="93" t="s">
        <v>62</v>
      </c>
      <c r="C7" s="146" t="s">
        <v>123</v>
      </c>
      <c r="D7" s="190" t="s">
        <v>124</v>
      </c>
      <c r="E7" s="146" t="s">
        <v>125</v>
      </c>
      <c r="F7" s="190" t="s">
        <v>126</v>
      </c>
      <c r="G7" s="21" t="s">
        <v>63</v>
      </c>
      <c r="H7" s="21" t="s">
        <v>64</v>
      </c>
      <c r="I7" s="146" t="s">
        <v>65</v>
      </c>
      <c r="J7" s="190" t="s">
        <v>66</v>
      </c>
      <c r="K7" s="18"/>
    </row>
    <row r="8" spans="1:11" ht="12.75">
      <c r="A8" s="171"/>
      <c r="B8" s="214"/>
      <c r="C8" s="130"/>
      <c r="D8" s="161"/>
      <c r="E8" s="160"/>
      <c r="F8" s="131"/>
      <c r="G8" s="21"/>
      <c r="H8" s="21"/>
      <c r="I8" s="160"/>
      <c r="J8" s="161"/>
      <c r="K8" s="18"/>
    </row>
    <row r="9" spans="1:11" ht="12.75">
      <c r="A9" s="171">
        <f aca="true" t="shared" si="0" ref="A9:A17">A10-1</f>
        <v>1998</v>
      </c>
      <c r="B9" s="107">
        <f>'Dist of EP'!C5</f>
        <v>192</v>
      </c>
      <c r="C9" s="134">
        <f>'H Paid Data'!$L6</f>
        <v>148</v>
      </c>
      <c r="D9" s="135">
        <f>'H Incd Data'!$L6</f>
        <v>158</v>
      </c>
      <c r="E9" s="215">
        <f>'H Paid Fit'!I$19</f>
        <v>1.1</v>
      </c>
      <c r="F9" s="137">
        <f>'H Incd Fit'!I$19</f>
        <v>1.03</v>
      </c>
      <c r="G9" s="107">
        <f aca="true" t="shared" si="1" ref="G9:G19">C9*E9</f>
        <v>162.8</v>
      </c>
      <c r="H9" s="107">
        <f aca="true" t="shared" si="2" ref="H9:H19">D9*F9</f>
        <v>162.74</v>
      </c>
      <c r="I9" s="162">
        <f aca="true" t="shared" si="3" ref="I9:I20">G9/B9</f>
        <v>0.8479166666666668</v>
      </c>
      <c r="J9" s="133">
        <f aca="true" t="shared" si="4" ref="J9:J20">H9/B9</f>
        <v>0.8476041666666667</v>
      </c>
      <c r="K9" s="18"/>
    </row>
    <row r="10" spans="1:11" ht="12.75">
      <c r="A10" s="171">
        <f t="shared" si="0"/>
        <v>1999</v>
      </c>
      <c r="B10" s="107">
        <f>'Dist of EP'!C6</f>
        <v>822</v>
      </c>
      <c r="C10" s="134">
        <f>'H Paid Data'!$K7</f>
        <v>635</v>
      </c>
      <c r="D10" s="135">
        <f>'H Incd Data'!$K7</f>
        <v>692</v>
      </c>
      <c r="E10" s="215">
        <f>'H Paid Fit'!I$18</f>
        <v>1.1464788732394366</v>
      </c>
      <c r="F10" s="137">
        <f>'H Incd Fit'!I$18</f>
        <v>1.0499354838709678</v>
      </c>
      <c r="G10" s="107">
        <f t="shared" si="1"/>
        <v>728.0140845070423</v>
      </c>
      <c r="H10" s="107">
        <f t="shared" si="2"/>
        <v>726.5553548387097</v>
      </c>
      <c r="I10" s="162">
        <f t="shared" si="3"/>
        <v>0.8856619032932388</v>
      </c>
      <c r="J10" s="133">
        <f t="shared" si="4"/>
        <v>0.883887292991131</v>
      </c>
      <c r="K10" s="18"/>
    </row>
    <row r="11" spans="1:11" ht="12.75">
      <c r="A11" s="171">
        <f t="shared" si="0"/>
        <v>2000</v>
      </c>
      <c r="B11" s="107">
        <f>'Dist of EP'!C7</f>
        <v>2499</v>
      </c>
      <c r="C11" s="134">
        <f>'H Paid Data'!$J8</f>
        <v>1909</v>
      </c>
      <c r="D11" s="135">
        <f>'H Incd Data'!$J8</f>
        <v>2119</v>
      </c>
      <c r="E11" s="215">
        <f>'H Paid Fit'!I$17</f>
        <v>1.1918732970015748</v>
      </c>
      <c r="F11" s="137">
        <f>'H Incd Fit'!I$17</f>
        <v>1.071928175462003</v>
      </c>
      <c r="G11" s="107">
        <f t="shared" si="1"/>
        <v>2275.2861239760064</v>
      </c>
      <c r="H11" s="107">
        <f t="shared" si="2"/>
        <v>2271.415803803984</v>
      </c>
      <c r="I11" s="162">
        <f t="shared" si="3"/>
        <v>0.9104786410468213</v>
      </c>
      <c r="J11" s="133">
        <f t="shared" si="4"/>
        <v>0.9089298934789852</v>
      </c>
      <c r="K11" s="18"/>
    </row>
    <row r="12" spans="1:11" ht="12.75">
      <c r="A12" s="171">
        <f t="shared" si="0"/>
        <v>2001</v>
      </c>
      <c r="B12" s="107">
        <f>'Dist of EP'!C8</f>
        <v>5101</v>
      </c>
      <c r="C12" s="134">
        <f>'H Paid Data'!$I9</f>
        <v>3834</v>
      </c>
      <c r="D12" s="135">
        <f>'H Incd Data'!$I9</f>
        <v>4393</v>
      </c>
      <c r="E12" s="215">
        <f>'H Paid Fit'!I$16</f>
        <v>1.2575262747879552</v>
      </c>
      <c r="F12" s="137">
        <f>'H Incd Fit'!I$16</f>
        <v>1.0945960368014325</v>
      </c>
      <c r="G12" s="107">
        <f t="shared" si="1"/>
        <v>4821.35573753702</v>
      </c>
      <c r="H12" s="107">
        <f t="shared" si="2"/>
        <v>4808.560389668693</v>
      </c>
      <c r="I12" s="162">
        <f t="shared" si="3"/>
        <v>0.9451785409796157</v>
      </c>
      <c r="J12" s="133">
        <f t="shared" si="4"/>
        <v>0.9426701410838448</v>
      </c>
      <c r="K12" s="18"/>
    </row>
    <row r="13" spans="1:11" ht="12.75">
      <c r="A13" s="171">
        <f t="shared" si="0"/>
        <v>2002</v>
      </c>
      <c r="B13" s="107">
        <f>'Dist of EP'!C9</f>
        <v>9987</v>
      </c>
      <c r="C13" s="134">
        <f>'H Paid Data'!$H10</f>
        <v>7233</v>
      </c>
      <c r="D13" s="135">
        <f>'H Incd Data'!$H10</f>
        <v>8739</v>
      </c>
      <c r="E13" s="215">
        <f>'H Paid Fit'!I$15</f>
        <v>1.3554573375660104</v>
      </c>
      <c r="F13" s="137">
        <f>'H Incd Fit'!I$15</f>
        <v>1.118378297475731</v>
      </c>
      <c r="G13" s="107">
        <f t="shared" si="1"/>
        <v>9804.022922614953</v>
      </c>
      <c r="H13" s="107">
        <f t="shared" si="2"/>
        <v>9773.507941640413</v>
      </c>
      <c r="I13" s="162">
        <f t="shared" si="3"/>
        <v>0.9816784742780568</v>
      </c>
      <c r="J13" s="133">
        <f t="shared" si="4"/>
        <v>0.9786230040693314</v>
      </c>
      <c r="K13" s="18"/>
    </row>
    <row r="14" spans="1:11" ht="12.75">
      <c r="A14" s="171">
        <f t="shared" si="0"/>
        <v>2003</v>
      </c>
      <c r="B14" s="107">
        <f>'Dist of EP'!C10</f>
        <v>12065</v>
      </c>
      <c r="C14" s="134">
        <f>'H Paid Data'!$G11</f>
        <v>8080</v>
      </c>
      <c r="D14" s="135">
        <f>'H Incd Data'!$G11</f>
        <v>10676</v>
      </c>
      <c r="E14" s="215">
        <f>'H Paid Fit'!I$14</f>
        <v>1.5208378125623556</v>
      </c>
      <c r="F14" s="137">
        <f>'H Incd Fit'!I$14</f>
        <v>1.148376972096381</v>
      </c>
      <c r="G14" s="107">
        <f t="shared" si="1"/>
        <v>12288.369525503833</v>
      </c>
      <c r="H14" s="107">
        <f t="shared" si="2"/>
        <v>12260.072554100963</v>
      </c>
      <c r="I14" s="162">
        <f t="shared" si="3"/>
        <v>1.0185138438047106</v>
      </c>
      <c r="J14" s="133">
        <f t="shared" si="4"/>
        <v>1.0161684669789444</v>
      </c>
      <c r="K14" s="18"/>
    </row>
    <row r="15" spans="1:11" ht="12.75">
      <c r="A15" s="171">
        <f t="shared" si="0"/>
        <v>2004</v>
      </c>
      <c r="B15" s="107">
        <f>'Dist of EP'!C11</f>
        <v>15174</v>
      </c>
      <c r="C15" s="134">
        <f>'H Paid Data'!$F12</f>
        <v>8485</v>
      </c>
      <c r="D15" s="135">
        <f>'H Incd Data'!$F12</f>
        <v>12744</v>
      </c>
      <c r="E15" s="215">
        <f>'H Paid Fit'!I$13</f>
        <v>1.8022851384911454</v>
      </c>
      <c r="F15" s="137">
        <f>'H Incd Fit'!I$13</f>
        <v>1.1996704692236715</v>
      </c>
      <c r="G15" s="107">
        <f t="shared" si="1"/>
        <v>15292.389400097369</v>
      </c>
      <c r="H15" s="107">
        <f t="shared" si="2"/>
        <v>15288.60045978647</v>
      </c>
      <c r="I15" s="162">
        <f t="shared" si="3"/>
        <v>1.0078021220572932</v>
      </c>
      <c r="J15" s="133">
        <f t="shared" si="4"/>
        <v>1.0075524225508417</v>
      </c>
      <c r="K15" s="18"/>
    </row>
    <row r="16" spans="1:11" ht="12.75">
      <c r="A16" s="171">
        <f t="shared" si="0"/>
        <v>2005</v>
      </c>
      <c r="B16" s="107">
        <f>'Dist of EP'!C12</f>
        <v>22537</v>
      </c>
      <c r="C16" s="134">
        <f>'H Paid Data'!$E13</f>
        <v>9167</v>
      </c>
      <c r="D16" s="135">
        <f>'H Incd Data'!$E13</f>
        <v>16736</v>
      </c>
      <c r="E16" s="215">
        <f>'H Paid Fit'!I$12</f>
        <v>2.347715578036749</v>
      </c>
      <c r="F16" s="137">
        <f>'H Incd Fit'!I$12</f>
        <v>1.2860123839134923</v>
      </c>
      <c r="G16" s="107">
        <f t="shared" si="1"/>
        <v>21521.50870386288</v>
      </c>
      <c r="H16" s="107">
        <f t="shared" si="2"/>
        <v>21522.703257176207</v>
      </c>
      <c r="I16" s="162">
        <f t="shared" si="3"/>
        <v>0.9549411502801118</v>
      </c>
      <c r="J16" s="133">
        <f t="shared" si="4"/>
        <v>0.9549941543761905</v>
      </c>
      <c r="K16" s="18"/>
    </row>
    <row r="17" spans="1:11" ht="12.75">
      <c r="A17" s="171">
        <f t="shared" si="0"/>
        <v>2006</v>
      </c>
      <c r="B17" s="107">
        <f>'Dist of EP'!C13</f>
        <v>35455</v>
      </c>
      <c r="C17" s="134">
        <f>'H Paid Data'!$D14</f>
        <v>9998</v>
      </c>
      <c r="D17" s="135">
        <f>'H Incd Data'!$D14</f>
        <v>23023</v>
      </c>
      <c r="E17" s="215">
        <f>'H Paid Fit'!I$11</f>
        <v>3.4183806481044106</v>
      </c>
      <c r="F17" s="137">
        <f>'H Incd Fit'!I$11</f>
        <v>1.4844839452018397</v>
      </c>
      <c r="G17" s="107">
        <f t="shared" si="1"/>
        <v>34176.969719747896</v>
      </c>
      <c r="H17" s="107">
        <f t="shared" si="2"/>
        <v>34177.273870381956</v>
      </c>
      <c r="I17" s="162">
        <f t="shared" si="3"/>
        <v>0.9639534542306557</v>
      </c>
      <c r="J17" s="133">
        <f t="shared" si="4"/>
        <v>0.9639620327283023</v>
      </c>
      <c r="K17" s="18"/>
    </row>
    <row r="18" spans="1:11" ht="12.75">
      <c r="A18" s="171">
        <f>A19-1</f>
        <v>2007</v>
      </c>
      <c r="B18" s="107">
        <f>'Dist of EP'!C14</f>
        <v>59999</v>
      </c>
      <c r="C18" s="134">
        <f>'H Paid Data'!$C15</f>
        <v>10135</v>
      </c>
      <c r="D18" s="135">
        <f>'H Incd Data'!$C15</f>
        <v>31014</v>
      </c>
      <c r="E18" s="215">
        <f>'H Paid Fit'!I$10</f>
        <v>5.863592002583096</v>
      </c>
      <c r="F18" s="137">
        <f>'H Incd Fit'!I$10</f>
        <v>1.9180093342809523</v>
      </c>
      <c r="G18" s="107">
        <f t="shared" si="1"/>
        <v>59427.50494617968</v>
      </c>
      <c r="H18" s="107">
        <f t="shared" si="2"/>
        <v>59485.141493389456</v>
      </c>
      <c r="I18" s="162">
        <f t="shared" si="3"/>
        <v>0.9904749236850561</v>
      </c>
      <c r="J18" s="133">
        <f t="shared" si="4"/>
        <v>0.9914355488156379</v>
      </c>
      <c r="K18" s="18"/>
    </row>
    <row r="19" spans="1:11" ht="12.75">
      <c r="A19" s="145">
        <f>curryear</f>
        <v>2008</v>
      </c>
      <c r="B19" s="107">
        <f>'Dist of EP'!C15</f>
        <v>86337</v>
      </c>
      <c r="C19" s="139">
        <f>'H Paid Data'!$B16</f>
        <v>4589</v>
      </c>
      <c r="D19" s="140">
        <f>'H Incd Data'!$B16</f>
        <v>26102</v>
      </c>
      <c r="E19" s="216">
        <f>'H Paid Fit'!I$9</f>
        <v>15.740875063599452</v>
      </c>
      <c r="F19" s="193">
        <f>'H Incd Fit'!I$9</f>
        <v>3.248514148555769</v>
      </c>
      <c r="G19" s="107">
        <f t="shared" si="1"/>
        <v>72234.87566685789</v>
      </c>
      <c r="H19" s="107">
        <f t="shared" si="2"/>
        <v>84792.71630560269</v>
      </c>
      <c r="I19" s="163">
        <f t="shared" si="3"/>
        <v>0.8366618676449018</v>
      </c>
      <c r="J19" s="164">
        <f t="shared" si="4"/>
        <v>0.9821133037469763</v>
      </c>
      <c r="K19" s="18"/>
    </row>
    <row r="20" spans="1:11" ht="12.75">
      <c r="A20" s="151" t="s">
        <v>61</v>
      </c>
      <c r="B20" s="153">
        <f>SUM(B9:B19)</f>
        <v>250168</v>
      </c>
      <c r="C20" s="154">
        <f>SUM(C9:C19)</f>
        <v>64213</v>
      </c>
      <c r="D20" s="155">
        <f>SUM(D9:D19)</f>
        <v>136396</v>
      </c>
      <c r="E20" s="210"/>
      <c r="F20" s="211"/>
      <c r="G20" s="212">
        <f>SUM(G9:G19)</f>
        <v>232733.09683088458</v>
      </c>
      <c r="H20" s="213">
        <f>SUM(H9:H19)</f>
        <v>245269.28743038955</v>
      </c>
      <c r="I20" s="156">
        <f t="shared" si="3"/>
        <v>0.930307220871113</v>
      </c>
      <c r="J20" s="157">
        <f t="shared" si="4"/>
        <v>0.9804183086181668</v>
      </c>
      <c r="K20" s="18"/>
    </row>
    <row r="21" spans="1:11" ht="12.75">
      <c r="A21" s="18"/>
      <c r="B21" s="18"/>
      <c r="C21" s="18"/>
      <c r="D21" s="18"/>
      <c r="E21" s="19"/>
      <c r="F21" s="19"/>
      <c r="G21" s="19"/>
      <c r="H21" s="19"/>
      <c r="I21" s="19"/>
      <c r="J21" s="18"/>
      <c r="K21" s="18"/>
    </row>
    <row r="30" ht="12.75">
      <c r="A30" s="2" t="s">
        <v>167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421875" style="2" customWidth="1"/>
    <col min="2" max="2" width="9.140625" style="2" customWidth="1"/>
    <col min="3" max="3" width="9.140625" style="3" customWidth="1"/>
    <col min="4" max="16384" width="9.140625" style="2" customWidth="1"/>
  </cols>
  <sheetData>
    <row r="1" spans="1:4" s="4" customFormat="1" ht="15">
      <c r="A1" s="16" t="s">
        <v>91</v>
      </c>
      <c r="B1" s="16"/>
      <c r="C1" s="16"/>
      <c r="D1" s="24"/>
    </row>
    <row r="2" spans="1:4" s="4" customFormat="1" ht="15">
      <c r="A2" s="16" t="s">
        <v>77</v>
      </c>
      <c r="B2" s="16"/>
      <c r="C2" s="16"/>
      <c r="D2" s="24"/>
    </row>
    <row r="3" spans="1:4" ht="12.75">
      <c r="A3" s="18"/>
      <c r="B3" s="18"/>
      <c r="C3" s="19"/>
      <c r="D3" s="18"/>
    </row>
    <row r="4" spans="1:4" ht="12.75">
      <c r="A4" s="18"/>
      <c r="B4" s="122" t="str">
        <f>"AY "&amp;curryear</f>
        <v>AY 2008</v>
      </c>
      <c r="C4" s="123"/>
      <c r="D4" s="18"/>
    </row>
    <row r="5" spans="1:4" ht="12.75">
      <c r="A5" s="18"/>
      <c r="B5" s="124" t="s">
        <v>52</v>
      </c>
      <c r="C5" s="125" t="s">
        <v>53</v>
      </c>
      <c r="D5" s="18"/>
    </row>
    <row r="6" spans="1:4" ht="12.75">
      <c r="A6" s="18"/>
      <c r="B6" s="126" t="s">
        <v>68</v>
      </c>
      <c r="C6" s="127" t="s">
        <v>68</v>
      </c>
      <c r="D6" s="18"/>
    </row>
    <row r="7" spans="1:4" ht="12.75">
      <c r="A7" s="141" t="s">
        <v>127</v>
      </c>
      <c r="B7" s="128">
        <f>'H Ultimate'!B19</f>
        <v>86337</v>
      </c>
      <c r="C7" s="129">
        <f>B7</f>
        <v>86337</v>
      </c>
      <c r="D7" s="18"/>
    </row>
    <row r="8" spans="1:4" ht="12.75">
      <c r="A8" s="142"/>
      <c r="B8" s="130"/>
      <c r="C8" s="131"/>
      <c r="D8" s="18"/>
    </row>
    <row r="9" spans="1:4" ht="12.75">
      <c r="A9" s="142" t="s">
        <v>69</v>
      </c>
      <c r="B9" s="132">
        <v>1.02</v>
      </c>
      <c r="C9" s="133">
        <f>B9</f>
        <v>1.02</v>
      </c>
      <c r="D9" s="18"/>
    </row>
    <row r="10" spans="1:4" ht="12.75">
      <c r="A10" s="142"/>
      <c r="B10" s="130"/>
      <c r="C10" s="131"/>
      <c r="D10" s="18"/>
    </row>
    <row r="11" spans="1:4" ht="12.75">
      <c r="A11" s="142" t="s">
        <v>70</v>
      </c>
      <c r="B11" s="134">
        <f>B7*B9</f>
        <v>88063.74</v>
      </c>
      <c r="C11" s="135">
        <f>C7*C9</f>
        <v>88063.74</v>
      </c>
      <c r="D11" s="18"/>
    </row>
    <row r="12" spans="1:4" ht="12.75">
      <c r="A12" s="142"/>
      <c r="B12" s="130"/>
      <c r="C12" s="131"/>
      <c r="D12" s="18"/>
    </row>
    <row r="13" spans="1:4" ht="12.75">
      <c r="A13" s="142" t="s">
        <v>128</v>
      </c>
      <c r="B13" s="136">
        <f>'H Ultimate'!E19</f>
        <v>15.740875063599452</v>
      </c>
      <c r="C13" s="137">
        <f>'H Ultimate'!F19</f>
        <v>3.248514148555769</v>
      </c>
      <c r="D13" s="18"/>
    </row>
    <row r="14" spans="1:4" ht="12.75">
      <c r="A14" s="142"/>
      <c r="B14" s="130"/>
      <c r="C14" s="131"/>
      <c r="D14" s="18"/>
    </row>
    <row r="15" spans="1:4" ht="12.75">
      <c r="A15" s="142" t="s">
        <v>71</v>
      </c>
      <c r="B15" s="132">
        <f>1-1/B13</f>
        <v>0.9364711303558666</v>
      </c>
      <c r="C15" s="138">
        <f>1-1/C13</f>
        <v>0.692166955638909</v>
      </c>
      <c r="D15" s="18"/>
    </row>
    <row r="16" spans="1:4" ht="12.75">
      <c r="A16" s="142"/>
      <c r="B16" s="130"/>
      <c r="C16" s="131"/>
      <c r="D16" s="18"/>
    </row>
    <row r="17" spans="1:4" ht="12.75">
      <c r="A17" s="142" t="s">
        <v>72</v>
      </c>
      <c r="B17" s="134">
        <f>B11*B15</f>
        <v>82469.15014116516</v>
      </c>
      <c r="C17" s="135">
        <f>C11*C15</f>
        <v>60954.81081797642</v>
      </c>
      <c r="D17" s="18"/>
    </row>
    <row r="18" spans="1:4" ht="12.75">
      <c r="A18" s="142"/>
      <c r="B18" s="130"/>
      <c r="C18" s="131"/>
      <c r="D18" s="18"/>
    </row>
    <row r="19" spans="1:4" ht="12.75">
      <c r="A19" s="142" t="str">
        <f>"(7) Actual Losses @ "&amp;TEXT(curreval,"mm/dd/yy")&amp;" (slide 38)"</f>
        <v>(7) Actual Losses @ 12/31/08 (slide 38)</v>
      </c>
      <c r="B19" s="134">
        <f>'H Ultimate'!C19</f>
        <v>4589</v>
      </c>
      <c r="C19" s="135">
        <f>'H Ultimate'!D19</f>
        <v>26102</v>
      </c>
      <c r="D19" s="18"/>
    </row>
    <row r="20" spans="1:4" ht="12.75">
      <c r="A20" s="142"/>
      <c r="B20" s="130"/>
      <c r="C20" s="131"/>
      <c r="D20" s="18"/>
    </row>
    <row r="21" spans="1:4" ht="12.75">
      <c r="A21" s="143" t="s">
        <v>73</v>
      </c>
      <c r="B21" s="139">
        <f>B17+B19</f>
        <v>87058.15014116516</v>
      </c>
      <c r="C21" s="140">
        <f>C17+C19</f>
        <v>87056.81081797642</v>
      </c>
      <c r="D21" s="18"/>
    </row>
    <row r="22" spans="1:4" ht="12.75">
      <c r="A22" s="18"/>
      <c r="B22" s="18"/>
      <c r="C22" s="19"/>
      <c r="D22" s="18"/>
    </row>
    <row r="30" ht="12.75">
      <c r="A30" s="2" t="s">
        <v>168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6" width="9.8515625" style="2" bestFit="1" customWidth="1"/>
    <col min="7" max="8" width="9.140625" style="2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16" t="s">
        <v>91</v>
      </c>
      <c r="B1" s="16"/>
      <c r="C1" s="16"/>
      <c r="D1" s="16"/>
      <c r="E1" s="16"/>
      <c r="F1" s="16"/>
      <c r="G1" s="16"/>
      <c r="H1" s="16"/>
      <c r="I1" s="16"/>
      <c r="J1" s="16"/>
      <c r="K1" s="24"/>
    </row>
    <row r="2" spans="1:11" s="4" customFormat="1" ht="15">
      <c r="A2" s="16" t="s">
        <v>67</v>
      </c>
      <c r="B2" s="16"/>
      <c r="C2" s="16"/>
      <c r="D2" s="16"/>
      <c r="E2" s="16"/>
      <c r="F2" s="16"/>
      <c r="G2" s="16"/>
      <c r="H2" s="16"/>
      <c r="I2" s="16"/>
      <c r="J2" s="16"/>
      <c r="K2" s="24"/>
    </row>
    <row r="3" spans="1:11" ht="12.75">
      <c r="A3" s="18"/>
      <c r="B3" s="18"/>
      <c r="C3" s="18"/>
      <c r="D3" s="18"/>
      <c r="E3" s="18"/>
      <c r="F3" s="18"/>
      <c r="G3" s="18"/>
      <c r="H3" s="18"/>
      <c r="I3" s="19"/>
      <c r="J3" s="18"/>
      <c r="K3" s="18"/>
    </row>
    <row r="4" spans="1:11" ht="12.75">
      <c r="A4" s="18"/>
      <c r="B4" s="18"/>
      <c r="C4" s="147" t="s">
        <v>51</v>
      </c>
      <c r="D4" s="148"/>
      <c r="E4" s="147" t="s">
        <v>56</v>
      </c>
      <c r="F4" s="148"/>
      <c r="G4" s="147" t="s">
        <v>56</v>
      </c>
      <c r="H4" s="148"/>
      <c r="I4" s="147" t="s">
        <v>58</v>
      </c>
      <c r="J4" s="148"/>
      <c r="K4" s="18"/>
    </row>
    <row r="5" spans="1:11" ht="12.75">
      <c r="A5" s="144" t="s">
        <v>0</v>
      </c>
      <c r="B5" s="146" t="s">
        <v>49</v>
      </c>
      <c r="C5" s="149" t="str">
        <f>"@ "&amp;TEXT(curreval,"mm/dd/yy")</f>
        <v>@ 12/31/08</v>
      </c>
      <c r="D5" s="150"/>
      <c r="E5" s="152" t="s">
        <v>57</v>
      </c>
      <c r="F5" s="150"/>
      <c r="G5" s="152" t="s">
        <v>74</v>
      </c>
      <c r="H5" s="150"/>
      <c r="I5" s="152" t="s">
        <v>59</v>
      </c>
      <c r="J5" s="150"/>
      <c r="K5" s="18"/>
    </row>
    <row r="6" spans="1:11" ht="12.75">
      <c r="A6" s="145" t="s">
        <v>1</v>
      </c>
      <c r="B6" s="145" t="s">
        <v>50</v>
      </c>
      <c r="C6" s="151" t="s">
        <v>52</v>
      </c>
      <c r="D6" s="151" t="s">
        <v>53</v>
      </c>
      <c r="E6" s="151" t="s">
        <v>52</v>
      </c>
      <c r="F6" s="151" t="s">
        <v>53</v>
      </c>
      <c r="G6" s="151" t="s">
        <v>52</v>
      </c>
      <c r="H6" s="151" t="s">
        <v>53</v>
      </c>
      <c r="I6" s="151" t="s">
        <v>52</v>
      </c>
      <c r="J6" s="151" t="s">
        <v>53</v>
      </c>
      <c r="K6" s="18"/>
    </row>
    <row r="7" spans="1:11" s="5" customFormat="1" ht="12">
      <c r="A7" s="167" t="s">
        <v>60</v>
      </c>
      <c r="B7" s="40" t="s">
        <v>62</v>
      </c>
      <c r="C7" s="158" t="s">
        <v>123</v>
      </c>
      <c r="D7" s="159" t="s">
        <v>124</v>
      </c>
      <c r="E7" s="158" t="s">
        <v>129</v>
      </c>
      <c r="F7" s="159" t="s">
        <v>130</v>
      </c>
      <c r="G7" s="158" t="s">
        <v>75</v>
      </c>
      <c r="H7" s="159" t="s">
        <v>76</v>
      </c>
      <c r="I7" s="158" t="s">
        <v>65</v>
      </c>
      <c r="J7" s="159" t="s">
        <v>66</v>
      </c>
      <c r="K7" s="32"/>
    </row>
    <row r="8" spans="1:11" ht="12.75">
      <c r="A8" s="171"/>
      <c r="B8" s="214"/>
      <c r="C8" s="130"/>
      <c r="D8" s="161"/>
      <c r="E8" s="165" t="s">
        <v>170</v>
      </c>
      <c r="F8" s="166"/>
      <c r="G8" s="130"/>
      <c r="H8" s="161"/>
      <c r="I8" s="160"/>
      <c r="J8" s="161"/>
      <c r="K8" s="18"/>
    </row>
    <row r="9" spans="1:11" ht="12.75">
      <c r="A9" s="171">
        <f aca="true" t="shared" si="0" ref="A9:A17">A10-1</f>
        <v>1998</v>
      </c>
      <c r="B9" s="107">
        <f>'Dist of EP'!C5</f>
        <v>192</v>
      </c>
      <c r="C9" s="134">
        <f>'H Ultimate'!C9</f>
        <v>148</v>
      </c>
      <c r="D9" s="135">
        <f>'H Ultimate'!D9</f>
        <v>158</v>
      </c>
      <c r="E9" s="134">
        <f>'H Ultimate'!G9</f>
        <v>162.8</v>
      </c>
      <c r="F9" s="135">
        <f>'H Ultimate'!H9</f>
        <v>162.74</v>
      </c>
      <c r="G9" s="134">
        <f aca="true" t="shared" si="1" ref="G9:G19">E9-D9</f>
        <v>4.800000000000011</v>
      </c>
      <c r="H9" s="135">
        <f aca="true" t="shared" si="2" ref="H9:H19">F9-D9</f>
        <v>4.740000000000009</v>
      </c>
      <c r="I9" s="162">
        <f aca="true" t="shared" si="3" ref="I9:I20">E9/B9</f>
        <v>0.8479166666666668</v>
      </c>
      <c r="J9" s="133">
        <f aca="true" t="shared" si="4" ref="J9:J20">F9/B9</f>
        <v>0.8476041666666667</v>
      </c>
      <c r="K9" s="18"/>
    </row>
    <row r="10" spans="1:11" ht="12.75">
      <c r="A10" s="171">
        <f t="shared" si="0"/>
        <v>1999</v>
      </c>
      <c r="B10" s="107">
        <f>'Dist of EP'!C6</f>
        <v>822</v>
      </c>
      <c r="C10" s="134">
        <f>'H Ultimate'!C10</f>
        <v>635</v>
      </c>
      <c r="D10" s="135">
        <f>'H Ultimate'!D10</f>
        <v>692</v>
      </c>
      <c r="E10" s="134">
        <f>'H Ultimate'!G10</f>
        <v>728.0140845070423</v>
      </c>
      <c r="F10" s="135">
        <f>'H Ultimate'!H10</f>
        <v>726.5553548387097</v>
      </c>
      <c r="G10" s="134">
        <f t="shared" si="1"/>
        <v>36.0140845070423</v>
      </c>
      <c r="H10" s="135">
        <f t="shared" si="2"/>
        <v>34.55535483870972</v>
      </c>
      <c r="I10" s="162">
        <f t="shared" si="3"/>
        <v>0.8856619032932388</v>
      </c>
      <c r="J10" s="133">
        <f t="shared" si="4"/>
        <v>0.883887292991131</v>
      </c>
      <c r="K10" s="18"/>
    </row>
    <row r="11" spans="1:11" ht="12.75">
      <c r="A11" s="171">
        <f t="shared" si="0"/>
        <v>2000</v>
      </c>
      <c r="B11" s="107">
        <f>'Dist of EP'!C7</f>
        <v>2499</v>
      </c>
      <c r="C11" s="134">
        <f>'H Ultimate'!C11</f>
        <v>1909</v>
      </c>
      <c r="D11" s="135">
        <f>'H Ultimate'!D11</f>
        <v>2119</v>
      </c>
      <c r="E11" s="134">
        <f>'H Ultimate'!G11</f>
        <v>2275.2861239760064</v>
      </c>
      <c r="F11" s="135">
        <f>'H Ultimate'!H11</f>
        <v>2271.415803803984</v>
      </c>
      <c r="G11" s="134">
        <f t="shared" si="1"/>
        <v>156.28612397600637</v>
      </c>
      <c r="H11" s="135">
        <f t="shared" si="2"/>
        <v>152.4158038039841</v>
      </c>
      <c r="I11" s="162">
        <f t="shared" si="3"/>
        <v>0.9104786410468213</v>
      </c>
      <c r="J11" s="133">
        <f t="shared" si="4"/>
        <v>0.9089298934789852</v>
      </c>
      <c r="K11" s="18"/>
    </row>
    <row r="12" spans="1:11" ht="12.75">
      <c r="A12" s="171">
        <f t="shared" si="0"/>
        <v>2001</v>
      </c>
      <c r="B12" s="107">
        <f>'Dist of EP'!C8</f>
        <v>5101</v>
      </c>
      <c r="C12" s="134">
        <f>'H Ultimate'!C12</f>
        <v>3834</v>
      </c>
      <c r="D12" s="135">
        <f>'H Ultimate'!D12</f>
        <v>4393</v>
      </c>
      <c r="E12" s="134">
        <f>'H Ultimate'!G12</f>
        <v>4821.35573753702</v>
      </c>
      <c r="F12" s="135">
        <f>'H Ultimate'!H12</f>
        <v>4808.560389668693</v>
      </c>
      <c r="G12" s="134">
        <f t="shared" si="1"/>
        <v>428.3557375370201</v>
      </c>
      <c r="H12" s="135">
        <f t="shared" si="2"/>
        <v>415.56038966869255</v>
      </c>
      <c r="I12" s="162">
        <f t="shared" si="3"/>
        <v>0.9451785409796157</v>
      </c>
      <c r="J12" s="133">
        <f t="shared" si="4"/>
        <v>0.9426701410838448</v>
      </c>
      <c r="K12" s="18"/>
    </row>
    <row r="13" spans="1:11" ht="12.75">
      <c r="A13" s="171">
        <f t="shared" si="0"/>
        <v>2002</v>
      </c>
      <c r="B13" s="107">
        <f>'Dist of EP'!C9</f>
        <v>9987</v>
      </c>
      <c r="C13" s="134">
        <f>'H Ultimate'!C13</f>
        <v>7233</v>
      </c>
      <c r="D13" s="135">
        <f>'H Ultimate'!D13</f>
        <v>8739</v>
      </c>
      <c r="E13" s="134">
        <f>'H Ultimate'!G13</f>
        <v>9804.022922614953</v>
      </c>
      <c r="F13" s="135">
        <f>'H Ultimate'!H13</f>
        <v>9773.507941640413</v>
      </c>
      <c r="G13" s="134">
        <f t="shared" si="1"/>
        <v>1065.0229226149531</v>
      </c>
      <c r="H13" s="135">
        <f t="shared" si="2"/>
        <v>1034.5079416404133</v>
      </c>
      <c r="I13" s="162">
        <f t="shared" si="3"/>
        <v>0.9816784742780568</v>
      </c>
      <c r="J13" s="133">
        <f t="shared" si="4"/>
        <v>0.9786230040693314</v>
      </c>
      <c r="K13" s="18"/>
    </row>
    <row r="14" spans="1:11" ht="12.75">
      <c r="A14" s="171">
        <f t="shared" si="0"/>
        <v>2003</v>
      </c>
      <c r="B14" s="107">
        <f>'Dist of EP'!C10</f>
        <v>12065</v>
      </c>
      <c r="C14" s="134">
        <f>'H Ultimate'!C14</f>
        <v>8080</v>
      </c>
      <c r="D14" s="135">
        <f>'H Ultimate'!D14</f>
        <v>10676</v>
      </c>
      <c r="E14" s="134">
        <f>'H Ultimate'!G14</f>
        <v>12288.369525503833</v>
      </c>
      <c r="F14" s="135">
        <f>'H Ultimate'!H14</f>
        <v>12260.072554100963</v>
      </c>
      <c r="G14" s="134">
        <f t="shared" si="1"/>
        <v>1612.3695255038328</v>
      </c>
      <c r="H14" s="135">
        <f t="shared" si="2"/>
        <v>1584.0725541009633</v>
      </c>
      <c r="I14" s="162">
        <f t="shared" si="3"/>
        <v>1.0185138438047106</v>
      </c>
      <c r="J14" s="133">
        <f t="shared" si="4"/>
        <v>1.0161684669789444</v>
      </c>
      <c r="K14" s="18"/>
    </row>
    <row r="15" spans="1:11" ht="12.75">
      <c r="A15" s="171">
        <f t="shared" si="0"/>
        <v>2004</v>
      </c>
      <c r="B15" s="107">
        <f>'Dist of EP'!C11</f>
        <v>15174</v>
      </c>
      <c r="C15" s="134">
        <f>'H Ultimate'!C15</f>
        <v>8485</v>
      </c>
      <c r="D15" s="135">
        <f>'H Ultimate'!D15</f>
        <v>12744</v>
      </c>
      <c r="E15" s="134">
        <f>'H Ultimate'!G15</f>
        <v>15292.389400097369</v>
      </c>
      <c r="F15" s="135">
        <f>'H Ultimate'!H15</f>
        <v>15288.60045978647</v>
      </c>
      <c r="G15" s="134">
        <f t="shared" si="1"/>
        <v>2548.3894000973687</v>
      </c>
      <c r="H15" s="135">
        <f t="shared" si="2"/>
        <v>2544.6004597864703</v>
      </c>
      <c r="I15" s="162">
        <f t="shared" si="3"/>
        <v>1.0078021220572932</v>
      </c>
      <c r="J15" s="133">
        <f t="shared" si="4"/>
        <v>1.0075524225508417</v>
      </c>
      <c r="K15" s="18"/>
    </row>
    <row r="16" spans="1:11" ht="12.75">
      <c r="A16" s="171">
        <f t="shared" si="0"/>
        <v>2005</v>
      </c>
      <c r="B16" s="107">
        <f>'Dist of EP'!C12</f>
        <v>22537</v>
      </c>
      <c r="C16" s="134">
        <f>'H Ultimate'!C16</f>
        <v>9167</v>
      </c>
      <c r="D16" s="135">
        <f>'H Ultimate'!D16</f>
        <v>16736</v>
      </c>
      <c r="E16" s="134">
        <f>'H Ultimate'!G16</f>
        <v>21521.50870386288</v>
      </c>
      <c r="F16" s="135">
        <f>'H Ultimate'!H16</f>
        <v>21522.703257176207</v>
      </c>
      <c r="G16" s="134">
        <f t="shared" si="1"/>
        <v>4785.508703862881</v>
      </c>
      <c r="H16" s="135">
        <f t="shared" si="2"/>
        <v>4786.7032571762065</v>
      </c>
      <c r="I16" s="162">
        <f t="shared" si="3"/>
        <v>0.9549411502801118</v>
      </c>
      <c r="J16" s="133">
        <f t="shared" si="4"/>
        <v>0.9549941543761905</v>
      </c>
      <c r="K16" s="18"/>
    </row>
    <row r="17" spans="1:11" ht="12.75">
      <c r="A17" s="171">
        <f t="shared" si="0"/>
        <v>2006</v>
      </c>
      <c r="B17" s="107">
        <f>'Dist of EP'!C13</f>
        <v>35455</v>
      </c>
      <c r="C17" s="134">
        <f>'H Ultimate'!C17</f>
        <v>9998</v>
      </c>
      <c r="D17" s="135">
        <f>'H Ultimate'!D17</f>
        <v>23023</v>
      </c>
      <c r="E17" s="134">
        <f>'H Ultimate'!G17</f>
        <v>34176.969719747896</v>
      </c>
      <c r="F17" s="135">
        <f>'H Ultimate'!H17</f>
        <v>34177.273870381956</v>
      </c>
      <c r="G17" s="134">
        <f t="shared" si="1"/>
        <v>11153.969719747896</v>
      </c>
      <c r="H17" s="135">
        <f t="shared" si="2"/>
        <v>11154.273870381956</v>
      </c>
      <c r="I17" s="162">
        <f t="shared" si="3"/>
        <v>0.9639534542306557</v>
      </c>
      <c r="J17" s="133">
        <f t="shared" si="4"/>
        <v>0.9639620327283023</v>
      </c>
      <c r="K17" s="18"/>
    </row>
    <row r="18" spans="1:11" ht="12.75">
      <c r="A18" s="171">
        <f>A19-1</f>
        <v>2007</v>
      </c>
      <c r="B18" s="107">
        <f>'Dist of EP'!C14</f>
        <v>59999</v>
      </c>
      <c r="C18" s="134">
        <f>'H Ultimate'!C18</f>
        <v>10135</v>
      </c>
      <c r="D18" s="135">
        <f>'H Ultimate'!D18</f>
        <v>31014</v>
      </c>
      <c r="E18" s="134">
        <f>'H Ultimate'!G18</f>
        <v>59427.50494617968</v>
      </c>
      <c r="F18" s="135">
        <f>'H Ultimate'!H18</f>
        <v>59485.141493389456</v>
      </c>
      <c r="G18" s="134">
        <f t="shared" si="1"/>
        <v>28413.50494617968</v>
      </c>
      <c r="H18" s="135">
        <f t="shared" si="2"/>
        <v>28471.141493389456</v>
      </c>
      <c r="I18" s="162">
        <f t="shared" si="3"/>
        <v>0.9904749236850561</v>
      </c>
      <c r="J18" s="133">
        <f t="shared" si="4"/>
        <v>0.9914355488156379</v>
      </c>
      <c r="K18" s="18"/>
    </row>
    <row r="19" spans="1:11" ht="12.75">
      <c r="A19" s="145">
        <f>curryear</f>
        <v>2008</v>
      </c>
      <c r="B19" s="107">
        <f>'Dist of EP'!C15</f>
        <v>86337</v>
      </c>
      <c r="C19" s="139">
        <f>'H Ultimate'!C19</f>
        <v>4589</v>
      </c>
      <c r="D19" s="140">
        <f>'H Ultimate'!D19</f>
        <v>26102</v>
      </c>
      <c r="E19" s="139">
        <f>'H BornFerg'!B21</f>
        <v>87058.15014116516</v>
      </c>
      <c r="F19" s="140">
        <f>'H BornFerg'!C21</f>
        <v>87056.81081797642</v>
      </c>
      <c r="G19" s="139">
        <f t="shared" si="1"/>
        <v>60956.150141165155</v>
      </c>
      <c r="H19" s="140">
        <f t="shared" si="2"/>
        <v>60954.810817976424</v>
      </c>
      <c r="I19" s="163">
        <f t="shared" si="3"/>
        <v>1.0083527356888142</v>
      </c>
      <c r="J19" s="164">
        <f t="shared" si="4"/>
        <v>1.0083372229516478</v>
      </c>
      <c r="K19" s="18"/>
    </row>
    <row r="20" spans="1:11" ht="12.75">
      <c r="A20" s="151" t="s">
        <v>61</v>
      </c>
      <c r="B20" s="153">
        <f aca="true" t="shared" si="5" ref="B20:H20">SUM(B9:B19)</f>
        <v>250168</v>
      </c>
      <c r="C20" s="154">
        <f t="shared" si="5"/>
        <v>64213</v>
      </c>
      <c r="D20" s="155">
        <f t="shared" si="5"/>
        <v>136396</v>
      </c>
      <c r="E20" s="154">
        <f t="shared" si="5"/>
        <v>247556.37130519183</v>
      </c>
      <c r="F20" s="155">
        <f t="shared" si="5"/>
        <v>247533.38194276328</v>
      </c>
      <c r="G20" s="154">
        <f t="shared" si="5"/>
        <v>111160.37130519183</v>
      </c>
      <c r="H20" s="155">
        <f t="shared" si="5"/>
        <v>111137.38194276328</v>
      </c>
      <c r="I20" s="156">
        <f t="shared" si="3"/>
        <v>0.989560500564388</v>
      </c>
      <c r="J20" s="157">
        <f t="shared" si="4"/>
        <v>0.9894686048685815</v>
      </c>
      <c r="K20" s="18"/>
    </row>
    <row r="21" spans="1:11" ht="12.75">
      <c r="A21" s="18"/>
      <c r="B21" s="18"/>
      <c r="C21" s="18"/>
      <c r="D21" s="18"/>
      <c r="E21" s="18"/>
      <c r="F21" s="18"/>
      <c r="G21" s="18"/>
      <c r="H21" s="18"/>
      <c r="I21" s="19"/>
      <c r="J21" s="18"/>
      <c r="K21" s="18"/>
    </row>
    <row r="27" ht="12.75">
      <c r="A27" s="2" t="s">
        <v>169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29.140625" style="2" customWidth="1"/>
    <col min="3" max="3" width="9.28125" style="2" customWidth="1"/>
    <col min="4" max="4" width="11.28125" style="2" customWidth="1"/>
    <col min="5" max="16384" width="9.140625" style="2" customWidth="1"/>
  </cols>
  <sheetData>
    <row r="1" spans="1:5" ht="18">
      <c r="A1" s="35" t="s">
        <v>92</v>
      </c>
      <c r="B1" s="35"/>
      <c r="C1" s="35"/>
      <c r="D1" s="36"/>
      <c r="E1" s="18"/>
    </row>
    <row r="2" spans="1:5" ht="12.75">
      <c r="A2" s="18"/>
      <c r="B2" s="18"/>
      <c r="C2" s="18"/>
      <c r="D2" s="37"/>
      <c r="E2" s="18"/>
    </row>
    <row r="3" spans="1:5" ht="12.75">
      <c r="A3" s="18"/>
      <c r="B3" s="18"/>
      <c r="C3" s="37" t="s">
        <v>52</v>
      </c>
      <c r="D3" s="37" t="s">
        <v>53</v>
      </c>
      <c r="E3" s="18"/>
    </row>
    <row r="4" spans="1:5" ht="12.75">
      <c r="A4" s="18"/>
      <c r="B4" s="18"/>
      <c r="C4" s="41" t="s">
        <v>93</v>
      </c>
      <c r="D4" s="41" t="s">
        <v>93</v>
      </c>
      <c r="E4" s="18"/>
    </row>
    <row r="5" spans="1:5" ht="12.75">
      <c r="A5" s="18" t="s">
        <v>131</v>
      </c>
      <c r="B5" s="18"/>
      <c r="C5" s="38">
        <f>'Ultimate Revised'!G20</f>
        <v>194908.729401405</v>
      </c>
      <c r="D5" s="38">
        <f>'Ultimate Revised'!H20</f>
        <v>202835.9108875293</v>
      </c>
      <c r="E5" s="18"/>
    </row>
    <row r="6" spans="1:5" ht="12.75">
      <c r="A6" s="18"/>
      <c r="B6" s="18"/>
      <c r="C6" s="18"/>
      <c r="D6" s="38"/>
      <c r="E6" s="18"/>
    </row>
    <row r="7" spans="1:5" ht="12.75">
      <c r="A7" s="18" t="s">
        <v>98</v>
      </c>
      <c r="B7" s="18"/>
      <c r="C7" s="42">
        <f>AVERAGE(C5,D5)</f>
        <v>198872.32014446714</v>
      </c>
      <c r="D7" s="17"/>
      <c r="E7" s="18"/>
    </row>
    <row r="8" spans="1:5" ht="12.75">
      <c r="A8" s="18"/>
      <c r="B8" s="18"/>
      <c r="C8" s="18"/>
      <c r="D8" s="39"/>
      <c r="E8" s="18"/>
    </row>
    <row r="9" spans="1:5" ht="12.75">
      <c r="A9" s="18" t="s">
        <v>96</v>
      </c>
      <c r="B9" s="18"/>
      <c r="C9" s="18"/>
      <c r="D9" s="18"/>
      <c r="E9" s="18"/>
    </row>
    <row r="10" spans="1:5" ht="12.75">
      <c r="A10" s="18"/>
      <c r="B10" s="18" t="s">
        <v>132</v>
      </c>
      <c r="C10" s="39">
        <f>'L Ultimate Revised'!G20</f>
        <v>102365.0978702013</v>
      </c>
      <c r="D10" s="39">
        <f>'L Ultimate Revised'!H20</f>
        <v>103301.84293534886</v>
      </c>
      <c r="E10" s="18"/>
    </row>
    <row r="11" spans="1:5" ht="12.75">
      <c r="A11" s="18"/>
      <c r="B11" s="43" t="s">
        <v>133</v>
      </c>
      <c r="C11" s="44">
        <f>'H Ultimate Revised'!G20</f>
        <v>111160.37130519183</v>
      </c>
      <c r="D11" s="44">
        <f>'H Ultimate Revised'!H20</f>
        <v>111137.38194276328</v>
      </c>
      <c r="E11" s="18"/>
    </row>
    <row r="12" spans="1:5" ht="12.75">
      <c r="A12" s="18"/>
      <c r="B12" s="18" t="s">
        <v>97</v>
      </c>
      <c r="C12" s="39">
        <f>C10+C11</f>
        <v>213525.4691753931</v>
      </c>
      <c r="D12" s="39">
        <f>D10+D11</f>
        <v>214439.22487811215</v>
      </c>
      <c r="E12" s="18"/>
    </row>
    <row r="13" spans="1:5" ht="12.75">
      <c r="A13" s="18"/>
      <c r="B13" s="18"/>
      <c r="C13" s="18"/>
      <c r="D13" s="39"/>
      <c r="E13" s="18"/>
    </row>
    <row r="14" spans="1:5" ht="12.75">
      <c r="A14" s="18" t="s">
        <v>99</v>
      </c>
      <c r="B14" s="18"/>
      <c r="C14" s="42">
        <f>AVERAGE(C12:D12)</f>
        <v>213982.34702675263</v>
      </c>
      <c r="D14" s="17"/>
      <c r="E14" s="18"/>
    </row>
    <row r="15" spans="1:5" ht="12.75">
      <c r="A15" s="18"/>
      <c r="B15" s="18"/>
      <c r="C15" s="42"/>
      <c r="D15" s="17"/>
      <c r="E15" s="18"/>
    </row>
    <row r="16" spans="1:5" ht="12.75">
      <c r="A16" s="18" t="s">
        <v>94</v>
      </c>
      <c r="B16" s="18"/>
      <c r="C16" s="42">
        <f>198304</f>
        <v>198304</v>
      </c>
      <c r="D16" s="17"/>
      <c r="E16" s="18"/>
    </row>
    <row r="17" spans="1:5" ht="12.75">
      <c r="A17" s="18"/>
      <c r="B17" s="18"/>
      <c r="C17" s="42"/>
      <c r="D17" s="17"/>
      <c r="E17" s="18"/>
    </row>
    <row r="18" spans="1:5" ht="12.75">
      <c r="A18" s="18" t="s">
        <v>95</v>
      </c>
      <c r="B18" s="18"/>
      <c r="C18" s="238">
        <f>C16-C14</f>
        <v>-15678.347026752628</v>
      </c>
      <c r="D18" s="239"/>
      <c r="E18" s="18"/>
    </row>
    <row r="19" spans="1:5" ht="12.75">
      <c r="A19" s="18"/>
      <c r="B19" s="18"/>
      <c r="C19" s="18"/>
      <c r="D19" s="18"/>
      <c r="E19" s="18"/>
    </row>
    <row r="26" ht="12.75">
      <c r="A26" s="2" t="s">
        <v>171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0.28125" style="2" bestFit="1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24"/>
    </row>
    <row r="2" spans="1:10" s="4" customFormat="1" ht="1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24"/>
    </row>
    <row r="3" spans="1:10" s="4" customFormat="1" ht="1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24"/>
    </row>
    <row r="4" spans="1:10" s="4" customFormat="1" ht="15">
      <c r="A4" s="16" t="s">
        <v>42</v>
      </c>
      <c r="B4" s="16"/>
      <c r="C4" s="16"/>
      <c r="D4" s="16"/>
      <c r="E4" s="16"/>
      <c r="F4" s="16"/>
      <c r="G4" s="16"/>
      <c r="H4" s="16"/>
      <c r="I4" s="16"/>
      <c r="J4" s="24"/>
    </row>
    <row r="5" spans="1:10" ht="12.75">
      <c r="A5" s="18"/>
      <c r="B5" s="18"/>
      <c r="C5" s="17"/>
      <c r="D5" s="17"/>
      <c r="E5" s="19"/>
      <c r="F5" s="19"/>
      <c r="G5" s="21"/>
      <c r="H5" s="19"/>
      <c r="I5" s="19"/>
      <c r="J5" s="18"/>
    </row>
    <row r="6" spans="1:10" ht="12.75">
      <c r="A6" s="122" t="s">
        <v>100</v>
      </c>
      <c r="B6" s="123"/>
      <c r="C6" s="122" t="s">
        <v>26</v>
      </c>
      <c r="D6" s="123"/>
      <c r="E6" s="122" t="s">
        <v>35</v>
      </c>
      <c r="F6" s="123"/>
      <c r="G6" s="25" t="s">
        <v>40</v>
      </c>
      <c r="H6" s="122" t="s">
        <v>43</v>
      </c>
      <c r="I6" s="123"/>
      <c r="J6" s="18"/>
    </row>
    <row r="7" spans="1:10" ht="12.75">
      <c r="A7" s="146" t="s">
        <v>21</v>
      </c>
      <c r="B7" s="190" t="s">
        <v>23</v>
      </c>
      <c r="C7" s="146" t="s">
        <v>27</v>
      </c>
      <c r="D7" s="190" t="s">
        <v>29</v>
      </c>
      <c r="E7" s="146" t="s">
        <v>28</v>
      </c>
      <c r="F7" s="190" t="s">
        <v>34</v>
      </c>
      <c r="G7" s="21"/>
      <c r="H7" s="146" t="s">
        <v>28</v>
      </c>
      <c r="I7" s="190" t="s">
        <v>34</v>
      </c>
      <c r="J7" s="18"/>
    </row>
    <row r="8" spans="1:10" ht="12.75">
      <c r="A8" s="191" t="s">
        <v>22</v>
      </c>
      <c r="B8" s="192" t="s">
        <v>41</v>
      </c>
      <c r="C8" s="191" t="s">
        <v>28</v>
      </c>
      <c r="D8" s="192" t="s">
        <v>30</v>
      </c>
      <c r="E8" s="191" t="s">
        <v>22</v>
      </c>
      <c r="F8" s="192" t="s">
        <v>41</v>
      </c>
      <c r="G8" s="26"/>
      <c r="H8" s="191" t="s">
        <v>22</v>
      </c>
      <c r="I8" s="192" t="s">
        <v>44</v>
      </c>
      <c r="J8" s="18"/>
    </row>
    <row r="9" spans="1:10" ht="12.75">
      <c r="A9" s="160">
        <v>12</v>
      </c>
      <c r="B9" s="137">
        <f>'Paid Data'!B$39</f>
        <v>2.478054559025164</v>
      </c>
      <c r="C9" s="160">
        <f>A9</f>
        <v>12</v>
      </c>
      <c r="D9" s="237">
        <f>LN(LN(B9))</f>
        <v>-0.09709058342249288</v>
      </c>
      <c r="E9" s="160">
        <f>C9</f>
        <v>12</v>
      </c>
      <c r="F9" s="137">
        <f>$D$20^($D$21^E9)</f>
        <v>2.0916193884662193</v>
      </c>
      <c r="G9" s="28"/>
      <c r="H9" s="160">
        <f>E9</f>
        <v>12</v>
      </c>
      <c r="I9" s="137">
        <f aca="true" t="shared" si="0" ref="I9:I17">I10*B9</f>
        <v>11.521789880507693</v>
      </c>
      <c r="J9" s="18"/>
    </row>
    <row r="10" spans="1:10" ht="12.75">
      <c r="A10" s="160">
        <f>A9+12</f>
        <v>24</v>
      </c>
      <c r="B10" s="137">
        <f>'Paid Data'!C$39</f>
        <v>1.6226930521842913</v>
      </c>
      <c r="C10" s="160">
        <f aca="true" t="shared" si="1" ref="C10:C18">A10</f>
        <v>24</v>
      </c>
      <c r="D10" s="235">
        <f aca="true" t="shared" si="2" ref="D10:D18">LN(LN(B10))</f>
        <v>-0.7254903328638109</v>
      </c>
      <c r="E10" s="160">
        <f>E9+12</f>
        <v>24</v>
      </c>
      <c r="F10" s="137">
        <f>$D$20^($D$21^E10)</f>
        <v>1.6512427230066606</v>
      </c>
      <c r="G10" s="28"/>
      <c r="H10" s="160">
        <f>H9+12</f>
        <v>24</v>
      </c>
      <c r="I10" s="137">
        <f t="shared" si="0"/>
        <v>4.649530349743479</v>
      </c>
      <c r="J10" s="18"/>
    </row>
    <row r="11" spans="1:10" ht="12.75">
      <c r="A11" s="160">
        <f aca="true" t="shared" si="3" ref="A11:A18">A10+12</f>
        <v>36</v>
      </c>
      <c r="B11" s="137">
        <f>'Paid Data'!D$39</f>
        <v>1.3950901773074007</v>
      </c>
      <c r="C11" s="160">
        <f t="shared" si="1"/>
        <v>36</v>
      </c>
      <c r="D11" s="235">
        <f t="shared" si="2"/>
        <v>-1.0997357502693574</v>
      </c>
      <c r="E11" s="160">
        <f aca="true" t="shared" si="4" ref="E11:E32">E10+12</f>
        <v>36</v>
      </c>
      <c r="F11" s="137">
        <f aca="true" t="shared" si="5" ref="F11:F32">$D$20^($D$21^E11)</f>
        <v>1.4061501844369346</v>
      </c>
      <c r="G11" s="28"/>
      <c r="H11" s="160">
        <f aca="true" t="shared" si="6" ref="H11:H19">H10+12</f>
        <v>36</v>
      </c>
      <c r="I11" s="137">
        <f t="shared" si="0"/>
        <v>2.8653172228011896</v>
      </c>
      <c r="J11" s="18"/>
    </row>
    <row r="12" spans="1:10" ht="12.75">
      <c r="A12" s="160">
        <f t="shared" si="3"/>
        <v>48</v>
      </c>
      <c r="B12" s="137">
        <f>'Paid Data'!E$39</f>
        <v>1.261234013951096</v>
      </c>
      <c r="C12" s="160">
        <f t="shared" si="1"/>
        <v>48</v>
      </c>
      <c r="D12" s="235">
        <f t="shared" si="2"/>
        <v>-1.4606273894436816</v>
      </c>
      <c r="E12" s="160">
        <f t="shared" si="4"/>
        <v>48</v>
      </c>
      <c r="F12" s="137">
        <f t="shared" si="5"/>
        <v>1.26068731903655</v>
      </c>
      <c r="G12" s="28"/>
      <c r="H12" s="160">
        <f t="shared" si="6"/>
        <v>48</v>
      </c>
      <c r="I12" s="137">
        <f t="shared" si="0"/>
        <v>2.053858072695635</v>
      </c>
      <c r="J12" s="18"/>
    </row>
    <row r="13" spans="1:10" ht="12.75">
      <c r="A13" s="160">
        <f t="shared" si="3"/>
        <v>60</v>
      </c>
      <c r="B13" s="137">
        <f>'Paid Data'!F$39</f>
        <v>1.1585859189589007</v>
      </c>
      <c r="C13" s="160">
        <f t="shared" si="1"/>
        <v>60</v>
      </c>
      <c r="D13" s="235">
        <f t="shared" si="2"/>
        <v>-1.9159615366152705</v>
      </c>
      <c r="E13" s="160">
        <f t="shared" si="4"/>
        <v>60</v>
      </c>
      <c r="F13" s="137">
        <f t="shared" si="5"/>
        <v>1.1705128903156399</v>
      </c>
      <c r="G13" s="28"/>
      <c r="H13" s="160">
        <f t="shared" si="6"/>
        <v>60</v>
      </c>
      <c r="I13" s="137">
        <f t="shared" si="0"/>
        <v>1.6284512231488806</v>
      </c>
      <c r="J13" s="18"/>
    </row>
    <row r="14" spans="1:10" ht="12.75">
      <c r="A14" s="160">
        <f t="shared" si="3"/>
        <v>72</v>
      </c>
      <c r="B14" s="137">
        <f>'Paid Data'!G$39</f>
        <v>1.1035177479040243</v>
      </c>
      <c r="C14" s="160">
        <f t="shared" si="1"/>
        <v>72</v>
      </c>
      <c r="D14" s="235">
        <f t="shared" si="2"/>
        <v>-2.3176679711813635</v>
      </c>
      <c r="E14" s="160">
        <f t="shared" si="4"/>
        <v>72</v>
      </c>
      <c r="F14" s="137">
        <f t="shared" si="5"/>
        <v>1.112937540747778</v>
      </c>
      <c r="G14" s="28"/>
      <c r="H14" s="160">
        <f t="shared" si="6"/>
        <v>72</v>
      </c>
      <c r="I14" s="137">
        <f t="shared" si="0"/>
        <v>1.4055506773396644</v>
      </c>
      <c r="J14" s="18"/>
    </row>
    <row r="15" spans="1:10" ht="12.75">
      <c r="A15" s="160">
        <f t="shared" si="3"/>
        <v>84</v>
      </c>
      <c r="B15" s="137">
        <f>'Paid Data'!H$39</f>
        <v>1.063730125695735</v>
      </c>
      <c r="C15" s="160">
        <f t="shared" si="1"/>
        <v>84</v>
      </c>
      <c r="D15" s="235">
        <f t="shared" si="2"/>
        <v>-2.784147791883615</v>
      </c>
      <c r="E15" s="160">
        <f t="shared" si="4"/>
        <v>84</v>
      </c>
      <c r="F15" s="137">
        <f t="shared" si="5"/>
        <v>1.0754324358350562</v>
      </c>
      <c r="G15" s="28"/>
      <c r="H15" s="160">
        <f t="shared" si="6"/>
        <v>84</v>
      </c>
      <c r="I15" s="137">
        <f t="shared" si="0"/>
        <v>1.273700110405391</v>
      </c>
      <c r="J15" s="18"/>
    </row>
    <row r="16" spans="1:10" ht="12.75">
      <c r="A16" s="160">
        <f t="shared" si="3"/>
        <v>96</v>
      </c>
      <c r="B16" s="137">
        <f>'Paid Data'!I$39</f>
        <v>1.0454718025572955</v>
      </c>
      <c r="C16" s="160">
        <f t="shared" si="1"/>
        <v>96</v>
      </c>
      <c r="D16" s="235">
        <f t="shared" si="2"/>
        <v>-3.1129793951959517</v>
      </c>
      <c r="E16" s="160">
        <f t="shared" si="4"/>
        <v>96</v>
      </c>
      <c r="F16" s="137">
        <f t="shared" si="5"/>
        <v>1.0506667055308156</v>
      </c>
      <c r="G16" s="28"/>
      <c r="H16" s="160">
        <f t="shared" si="6"/>
        <v>96</v>
      </c>
      <c r="I16" s="137">
        <f t="shared" si="0"/>
        <v>1.1973902775126584</v>
      </c>
      <c r="J16" s="18"/>
    </row>
    <row r="17" spans="1:10" ht="12.75">
      <c r="A17" s="160">
        <f t="shared" si="3"/>
        <v>108</v>
      </c>
      <c r="B17" s="137">
        <f>'Paid Data'!J$39</f>
        <v>1.0322278443163184</v>
      </c>
      <c r="C17" s="160">
        <f t="shared" si="1"/>
        <v>108</v>
      </c>
      <c r="D17" s="235">
        <f t="shared" si="2"/>
        <v>-3.450826102196459</v>
      </c>
      <c r="E17" s="160">
        <f t="shared" si="4"/>
        <v>108</v>
      </c>
      <c r="F17" s="137">
        <f t="shared" si="5"/>
        <v>1.0341614003755388</v>
      </c>
      <c r="G17" s="28"/>
      <c r="H17" s="160">
        <f t="shared" si="6"/>
        <v>108</v>
      </c>
      <c r="I17" s="137">
        <f t="shared" si="0"/>
        <v>1.1453109252528475</v>
      </c>
      <c r="J17" s="18"/>
    </row>
    <row r="18" spans="1:10" ht="12.75">
      <c r="A18" s="174">
        <f t="shared" si="3"/>
        <v>120</v>
      </c>
      <c r="B18" s="193">
        <f>'Paid Data'!K$39</f>
        <v>1.0321418064136512</v>
      </c>
      <c r="C18" s="174">
        <f t="shared" si="1"/>
        <v>120</v>
      </c>
      <c r="D18" s="236">
        <f t="shared" si="2"/>
        <v>-3.4534574505373077</v>
      </c>
      <c r="E18" s="160">
        <f t="shared" si="4"/>
        <v>120</v>
      </c>
      <c r="F18" s="137">
        <f t="shared" si="5"/>
        <v>1.0230920763607954</v>
      </c>
      <c r="G18" s="28"/>
      <c r="H18" s="160">
        <f t="shared" si="6"/>
        <v>120</v>
      </c>
      <c r="I18" s="137">
        <f>I19*B18</f>
        <v>1.109552441894675</v>
      </c>
      <c r="J18" s="18"/>
    </row>
    <row r="19" spans="1:10" ht="12.75">
      <c r="A19" s="18"/>
      <c r="B19" s="18"/>
      <c r="C19" s="18"/>
      <c r="D19" s="18"/>
      <c r="E19" s="160">
        <f t="shared" si="4"/>
        <v>132</v>
      </c>
      <c r="F19" s="137">
        <f t="shared" si="5"/>
        <v>1.015636690785735</v>
      </c>
      <c r="G19" s="28"/>
      <c r="H19" s="174">
        <f t="shared" si="6"/>
        <v>132</v>
      </c>
      <c r="I19" s="193">
        <f>C31</f>
        <v>1.075</v>
      </c>
      <c r="J19" s="18"/>
    </row>
    <row r="20" spans="1:10" ht="12.75">
      <c r="A20" s="196" t="s">
        <v>31</v>
      </c>
      <c r="B20" s="197"/>
      <c r="C20" s="198" t="s">
        <v>33</v>
      </c>
      <c r="D20" s="199">
        <f>EXP(EXP(INTERCEPT(D$9:D$18,C$9:C$18)))</f>
        <v>2.9617733579134877</v>
      </c>
      <c r="E20" s="160">
        <f t="shared" si="4"/>
        <v>144</v>
      </c>
      <c r="F20" s="137">
        <f t="shared" si="5"/>
        <v>1.0106007901535556</v>
      </c>
      <c r="G20" s="28"/>
      <c r="H20" s="21"/>
      <c r="I20" s="28"/>
      <c r="J20" s="18"/>
    </row>
    <row r="21" spans="1:10" ht="12.75">
      <c r="A21" s="200"/>
      <c r="B21" s="201"/>
      <c r="C21" s="202" t="s">
        <v>32</v>
      </c>
      <c r="D21" s="203">
        <f>EXP(SLOPE(D$9:D$18,C$9:C$18))</f>
        <v>0.9683289712975202</v>
      </c>
      <c r="E21" s="160">
        <f t="shared" si="4"/>
        <v>156</v>
      </c>
      <c r="F21" s="137">
        <f t="shared" si="5"/>
        <v>1.0071924803350345</v>
      </c>
      <c r="G21" s="28"/>
      <c r="H21" s="25" t="s">
        <v>45</v>
      </c>
      <c r="I21" s="29"/>
      <c r="J21" s="18"/>
    </row>
    <row r="22" spans="1:10" ht="12.75">
      <c r="A22" s="18"/>
      <c r="B22" s="18"/>
      <c r="C22" s="18"/>
      <c r="D22" s="18"/>
      <c r="E22" s="160">
        <f t="shared" si="4"/>
        <v>168</v>
      </c>
      <c r="F22" s="137">
        <f t="shared" si="5"/>
        <v>1.0048826402313018</v>
      </c>
      <c r="G22" s="28"/>
      <c r="H22" s="25" t="s">
        <v>46</v>
      </c>
      <c r="I22" s="29"/>
      <c r="J22" s="18"/>
    </row>
    <row r="23" spans="1:10" ht="12.75">
      <c r="A23" s="18"/>
      <c r="B23" s="18"/>
      <c r="C23" s="18"/>
      <c r="D23" s="18"/>
      <c r="E23" s="160">
        <f t="shared" si="4"/>
        <v>180</v>
      </c>
      <c r="F23" s="137">
        <f t="shared" si="5"/>
        <v>1.0033158185731956</v>
      </c>
      <c r="G23" s="28"/>
      <c r="H23" s="21"/>
      <c r="I23" s="28"/>
      <c r="J23" s="18"/>
    </row>
    <row r="24" spans="1:10" ht="12.75">
      <c r="A24" s="18"/>
      <c r="B24" s="18"/>
      <c r="C24" s="18"/>
      <c r="D24" s="18"/>
      <c r="E24" s="160">
        <f t="shared" si="4"/>
        <v>192</v>
      </c>
      <c r="F24" s="137">
        <f t="shared" si="5"/>
        <v>1.002252347896584</v>
      </c>
      <c r="G24" s="28"/>
      <c r="H24" s="21"/>
      <c r="I24" s="28"/>
      <c r="J24" s="18"/>
    </row>
    <row r="25" spans="1:10" ht="12.75">
      <c r="A25" s="196" t="s">
        <v>38</v>
      </c>
      <c r="B25" s="197"/>
      <c r="C25" s="204"/>
      <c r="D25" s="18"/>
      <c r="E25" s="160">
        <f t="shared" si="4"/>
        <v>204</v>
      </c>
      <c r="F25" s="137">
        <f t="shared" si="5"/>
        <v>1.0015302205103316</v>
      </c>
      <c r="G25" s="28"/>
      <c r="H25" s="21"/>
      <c r="I25" s="28"/>
      <c r="J25" s="18"/>
    </row>
    <row r="26" spans="1:10" ht="12.75">
      <c r="A26" s="205"/>
      <c r="B26" s="30"/>
      <c r="C26" s="206"/>
      <c r="D26" s="18"/>
      <c r="E26" s="160">
        <f t="shared" si="4"/>
        <v>216</v>
      </c>
      <c r="F26" s="137">
        <f t="shared" si="5"/>
        <v>1.001039735165687</v>
      </c>
      <c r="G26" s="28"/>
      <c r="H26" s="21"/>
      <c r="I26" s="28"/>
      <c r="J26" s="18"/>
    </row>
    <row r="27" spans="1:10" ht="12.75">
      <c r="A27" s="205" t="s">
        <v>39</v>
      </c>
      <c r="B27" s="30"/>
      <c r="C27" s="207">
        <f>F19*F20*F21*F22*F23*F24*F25*F26*F27*F28*F29*F30*F31*F32</f>
        <v>1.0493951026027202</v>
      </c>
      <c r="D27" s="18"/>
      <c r="E27" s="160">
        <f t="shared" si="4"/>
        <v>228</v>
      </c>
      <c r="F27" s="137">
        <f t="shared" si="5"/>
        <v>1.0007065217512958</v>
      </c>
      <c r="G27" s="28"/>
      <c r="H27" s="21"/>
      <c r="I27" s="28"/>
      <c r="J27" s="18"/>
    </row>
    <row r="28" spans="1:10" ht="12.75">
      <c r="A28" s="205"/>
      <c r="B28" s="30"/>
      <c r="C28" s="207"/>
      <c r="D28" s="18"/>
      <c r="E28" s="160">
        <f t="shared" si="4"/>
        <v>240</v>
      </c>
      <c r="F28" s="137">
        <f t="shared" si="5"/>
        <v>1.0004801218896107</v>
      </c>
      <c r="G28" s="28"/>
      <c r="H28" s="21"/>
      <c r="I28" s="28"/>
      <c r="J28" s="18"/>
    </row>
    <row r="29" spans="1:10" ht="12.75">
      <c r="A29" s="205" t="s">
        <v>36</v>
      </c>
      <c r="B29" s="30"/>
      <c r="C29" s="207">
        <v>1.135</v>
      </c>
      <c r="D29" s="18"/>
      <c r="E29" s="160">
        <f t="shared" si="4"/>
        <v>252</v>
      </c>
      <c r="F29" s="137">
        <f t="shared" si="5"/>
        <v>1.0003262820781327</v>
      </c>
      <c r="G29" s="28"/>
      <c r="H29" s="21"/>
      <c r="I29" s="28"/>
      <c r="J29" s="18"/>
    </row>
    <row r="30" spans="1:10" ht="12.75">
      <c r="A30" s="205"/>
      <c r="B30" s="30"/>
      <c r="C30" s="207"/>
      <c r="D30" s="18"/>
      <c r="E30" s="160">
        <f t="shared" si="4"/>
        <v>264</v>
      </c>
      <c r="F30" s="137">
        <f t="shared" si="5"/>
        <v>1.0002217408110896</v>
      </c>
      <c r="G30" s="28"/>
      <c r="H30" s="21"/>
      <c r="I30" s="28"/>
      <c r="J30" s="18"/>
    </row>
    <row r="31" spans="1:10" ht="12.75">
      <c r="A31" s="200" t="s">
        <v>37</v>
      </c>
      <c r="B31" s="201"/>
      <c r="C31" s="208">
        <v>1.075</v>
      </c>
      <c r="D31" s="18"/>
      <c r="E31" s="160">
        <f t="shared" si="4"/>
        <v>276</v>
      </c>
      <c r="F31" s="137">
        <f t="shared" si="5"/>
        <v>1.0001506972457677</v>
      </c>
      <c r="G31" s="28"/>
      <c r="H31" s="21"/>
      <c r="I31" s="28"/>
      <c r="J31" s="18"/>
    </row>
    <row r="32" spans="1:10" ht="12.75">
      <c r="A32" s="18"/>
      <c r="B32" s="18"/>
      <c r="C32" s="18"/>
      <c r="D32" s="18"/>
      <c r="E32" s="174">
        <f t="shared" si="4"/>
        <v>288</v>
      </c>
      <c r="F32" s="193">
        <f t="shared" si="5"/>
        <v>1.0001024165022776</v>
      </c>
      <c r="G32" s="28"/>
      <c r="H32" s="21"/>
      <c r="I32" s="28"/>
      <c r="J32" s="18"/>
    </row>
    <row r="33" spans="1:10" ht="12.75">
      <c r="A33" s="18"/>
      <c r="B33" s="18"/>
      <c r="C33" s="18"/>
      <c r="D33" s="18"/>
      <c r="E33" s="19"/>
      <c r="F33" s="19"/>
      <c r="G33" s="19"/>
      <c r="H33" s="19"/>
      <c r="I33" s="19"/>
      <c r="J33" s="18"/>
    </row>
    <row r="38" ht="12.75">
      <c r="A38" s="2" t="s">
        <v>146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12" width="7.140625" style="0" customWidth="1"/>
  </cols>
  <sheetData>
    <row r="1" spans="1:13" ht="15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2.75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9"/>
      <c r="B3" s="122" t="s">
        <v>87</v>
      </c>
      <c r="C3" s="172"/>
      <c r="D3" s="172"/>
      <c r="E3" s="172"/>
      <c r="F3" s="172"/>
      <c r="G3" s="172"/>
      <c r="H3" s="172"/>
      <c r="I3" s="172"/>
      <c r="J3" s="172"/>
      <c r="K3" s="172"/>
      <c r="L3" s="123"/>
      <c r="M3" s="18"/>
    </row>
    <row r="4" spans="1:13" ht="12.75">
      <c r="A4" s="144" t="s">
        <v>0</v>
      </c>
      <c r="B4" s="147" t="s">
        <v>2</v>
      </c>
      <c r="C4" s="173"/>
      <c r="D4" s="173"/>
      <c r="E4" s="173"/>
      <c r="F4" s="173"/>
      <c r="G4" s="173"/>
      <c r="H4" s="173"/>
      <c r="I4" s="173"/>
      <c r="J4" s="173"/>
      <c r="K4" s="173"/>
      <c r="L4" s="148"/>
      <c r="M4" s="18"/>
    </row>
    <row r="5" spans="1:13" ht="12.75">
      <c r="A5" s="145" t="s">
        <v>1</v>
      </c>
      <c r="B5" s="174">
        <v>12</v>
      </c>
      <c r="C5" s="175">
        <f aca="true" t="shared" si="0" ref="C5:L5">B5+12</f>
        <v>24</v>
      </c>
      <c r="D5" s="175">
        <f t="shared" si="0"/>
        <v>36</v>
      </c>
      <c r="E5" s="175">
        <f t="shared" si="0"/>
        <v>48</v>
      </c>
      <c r="F5" s="175">
        <f t="shared" si="0"/>
        <v>60</v>
      </c>
      <c r="G5" s="175">
        <f t="shared" si="0"/>
        <v>72</v>
      </c>
      <c r="H5" s="175">
        <f t="shared" si="0"/>
        <v>84</v>
      </c>
      <c r="I5" s="175">
        <f t="shared" si="0"/>
        <v>96</v>
      </c>
      <c r="J5" s="175">
        <f t="shared" si="0"/>
        <v>108</v>
      </c>
      <c r="K5" s="175">
        <f t="shared" si="0"/>
        <v>120</v>
      </c>
      <c r="L5" s="176">
        <f t="shared" si="0"/>
        <v>132</v>
      </c>
      <c r="M5" s="18"/>
    </row>
    <row r="6" spans="1:13" ht="12.75">
      <c r="A6" s="144">
        <f aca="true" t="shared" si="1" ref="A6:A15">A7-1</f>
        <v>1998</v>
      </c>
      <c r="B6" s="177">
        <v>5662</v>
      </c>
      <c r="C6" s="178">
        <v>8879</v>
      </c>
      <c r="D6" s="178">
        <v>11006</v>
      </c>
      <c r="E6" s="178">
        <v>12396</v>
      </c>
      <c r="F6" s="178">
        <v>13067</v>
      </c>
      <c r="G6" s="178">
        <v>13526</v>
      </c>
      <c r="H6" s="178">
        <v>13838</v>
      </c>
      <c r="I6" s="178">
        <v>14075</v>
      </c>
      <c r="J6" s="178">
        <v>14315</v>
      </c>
      <c r="K6" s="178">
        <v>14573</v>
      </c>
      <c r="L6" s="129">
        <v>14778</v>
      </c>
      <c r="M6" s="18"/>
    </row>
    <row r="7" spans="1:13" ht="12.75">
      <c r="A7" s="171">
        <f t="shared" si="1"/>
        <v>1999</v>
      </c>
      <c r="B7" s="179">
        <v>6975</v>
      </c>
      <c r="C7" s="20">
        <v>10897</v>
      </c>
      <c r="D7" s="20">
        <v>13556</v>
      </c>
      <c r="E7" s="20">
        <v>15303</v>
      </c>
      <c r="F7" s="20">
        <v>16271</v>
      </c>
      <c r="G7" s="20">
        <v>16861</v>
      </c>
      <c r="H7" s="20">
        <v>17252</v>
      </c>
      <c r="I7" s="20">
        <v>17565</v>
      </c>
      <c r="J7" s="20">
        <v>17883</v>
      </c>
      <c r="K7" s="20">
        <v>18208</v>
      </c>
      <c r="L7" s="180"/>
      <c r="M7" s="18"/>
    </row>
    <row r="8" spans="1:13" ht="12.75">
      <c r="A8" s="171">
        <f t="shared" si="1"/>
        <v>2000</v>
      </c>
      <c r="B8" s="179">
        <v>8345</v>
      </c>
      <c r="C8" s="20">
        <v>13012</v>
      </c>
      <c r="D8" s="20">
        <v>16304</v>
      </c>
      <c r="E8" s="20">
        <v>18417</v>
      </c>
      <c r="F8" s="20">
        <v>19507</v>
      </c>
      <c r="G8" s="20">
        <v>20224</v>
      </c>
      <c r="H8" s="20">
        <v>20677</v>
      </c>
      <c r="I8" s="20">
        <v>21077</v>
      </c>
      <c r="J8" s="20">
        <v>21465</v>
      </c>
      <c r="K8" s="20"/>
      <c r="L8" s="180"/>
      <c r="M8" s="18"/>
    </row>
    <row r="9" spans="1:13" ht="12.75">
      <c r="A9" s="171">
        <f t="shared" si="1"/>
        <v>2001</v>
      </c>
      <c r="B9" s="179">
        <v>10652</v>
      </c>
      <c r="C9" s="20">
        <v>17073</v>
      </c>
      <c r="D9" s="20">
        <v>21391</v>
      </c>
      <c r="E9" s="20">
        <v>23978</v>
      </c>
      <c r="F9" s="20">
        <v>25469</v>
      </c>
      <c r="G9" s="20">
        <v>26443</v>
      </c>
      <c r="H9" s="20">
        <v>27073</v>
      </c>
      <c r="I9" s="20">
        <v>27550</v>
      </c>
      <c r="J9" s="20"/>
      <c r="K9" s="20"/>
      <c r="L9" s="180"/>
      <c r="M9" s="18"/>
    </row>
    <row r="10" spans="1:13" ht="12.75">
      <c r="A10" s="171">
        <f t="shared" si="1"/>
        <v>2002</v>
      </c>
      <c r="B10" s="179">
        <v>13647</v>
      </c>
      <c r="C10" s="20">
        <v>21807</v>
      </c>
      <c r="D10" s="20">
        <v>27086</v>
      </c>
      <c r="E10" s="20">
        <v>30684</v>
      </c>
      <c r="F10" s="20">
        <v>32600</v>
      </c>
      <c r="G10" s="20">
        <v>33807</v>
      </c>
      <c r="H10" s="20">
        <v>34584</v>
      </c>
      <c r="I10" s="20"/>
      <c r="J10" s="20"/>
      <c r="K10" s="20"/>
      <c r="L10" s="180"/>
      <c r="M10" s="18"/>
    </row>
    <row r="11" spans="1:13" ht="12.75">
      <c r="A11" s="171">
        <f t="shared" si="1"/>
        <v>2003</v>
      </c>
      <c r="B11" s="179">
        <v>15549</v>
      </c>
      <c r="C11" s="20">
        <v>24872</v>
      </c>
      <c r="D11" s="20">
        <v>31261</v>
      </c>
      <c r="E11" s="20">
        <v>35432</v>
      </c>
      <c r="F11" s="20">
        <v>37460</v>
      </c>
      <c r="G11" s="20">
        <v>38965</v>
      </c>
      <c r="H11" s="20"/>
      <c r="I11" s="20"/>
      <c r="J11" s="20"/>
      <c r="K11" s="20"/>
      <c r="L11" s="180"/>
      <c r="M11" s="18"/>
    </row>
    <row r="12" spans="1:13" ht="12.75">
      <c r="A12" s="171">
        <f t="shared" si="1"/>
        <v>2004</v>
      </c>
      <c r="B12" s="179">
        <v>18260</v>
      </c>
      <c r="C12" s="20">
        <v>29200</v>
      </c>
      <c r="D12" s="20">
        <v>36605</v>
      </c>
      <c r="E12" s="20">
        <v>41696</v>
      </c>
      <c r="F12" s="20">
        <v>44488</v>
      </c>
      <c r="G12" s="20"/>
      <c r="H12" s="20"/>
      <c r="I12" s="20"/>
      <c r="J12" s="20"/>
      <c r="K12" s="20"/>
      <c r="L12" s="180"/>
      <c r="M12" s="18"/>
    </row>
    <row r="13" spans="1:13" ht="12.75">
      <c r="A13" s="171">
        <f t="shared" si="1"/>
        <v>2005</v>
      </c>
      <c r="B13" s="179">
        <v>22029</v>
      </c>
      <c r="C13" s="20">
        <v>35312</v>
      </c>
      <c r="D13" s="20">
        <v>44500</v>
      </c>
      <c r="E13" s="20">
        <v>50322</v>
      </c>
      <c r="F13" s="20"/>
      <c r="G13" s="20"/>
      <c r="H13" s="20"/>
      <c r="I13" s="20"/>
      <c r="J13" s="20"/>
      <c r="K13" s="20"/>
      <c r="L13" s="180"/>
      <c r="M13" s="18"/>
    </row>
    <row r="14" spans="1:13" ht="12.75">
      <c r="A14" s="171">
        <f t="shared" si="1"/>
        <v>2006</v>
      </c>
      <c r="B14" s="179">
        <v>28730</v>
      </c>
      <c r="C14" s="20">
        <v>46297</v>
      </c>
      <c r="D14" s="20">
        <v>58061</v>
      </c>
      <c r="E14" s="20"/>
      <c r="F14" s="20"/>
      <c r="G14" s="20"/>
      <c r="H14" s="20"/>
      <c r="I14" s="20"/>
      <c r="J14" s="20"/>
      <c r="K14" s="20"/>
      <c r="L14" s="180"/>
      <c r="M14" s="18"/>
    </row>
    <row r="15" spans="1:13" ht="12.75">
      <c r="A15" s="171">
        <f t="shared" si="1"/>
        <v>2007</v>
      </c>
      <c r="B15" s="179">
        <v>39637</v>
      </c>
      <c r="C15" s="20">
        <v>64628</v>
      </c>
      <c r="D15" s="20"/>
      <c r="E15" s="20"/>
      <c r="F15" s="20"/>
      <c r="G15" s="20"/>
      <c r="H15" s="20"/>
      <c r="I15" s="20"/>
      <c r="J15" s="20"/>
      <c r="K15" s="20"/>
      <c r="L15" s="180"/>
      <c r="M15" s="18"/>
    </row>
    <row r="16" spans="1:13" ht="12.75">
      <c r="A16" s="145">
        <f>curryear</f>
        <v>2008</v>
      </c>
      <c r="B16" s="181">
        <v>55297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3"/>
      <c r="M16" s="18"/>
    </row>
    <row r="17" spans="1:13" ht="12.75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/>
    </row>
    <row r="18" spans="1:13" ht="12.75">
      <c r="A18" s="144" t="s">
        <v>0</v>
      </c>
      <c r="B18" s="147" t="s">
        <v>89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48"/>
      <c r="M18" s="18"/>
    </row>
    <row r="19" spans="1:13" ht="12.75">
      <c r="A19" s="145" t="s">
        <v>1</v>
      </c>
      <c r="B19" s="184" t="s">
        <v>3</v>
      </c>
      <c r="C19" s="185" t="s">
        <v>4</v>
      </c>
      <c r="D19" s="185" t="s">
        <v>5</v>
      </c>
      <c r="E19" s="185" t="s">
        <v>6</v>
      </c>
      <c r="F19" s="185" t="s">
        <v>7</v>
      </c>
      <c r="G19" s="185" t="s">
        <v>8</v>
      </c>
      <c r="H19" s="185" t="s">
        <v>9</v>
      </c>
      <c r="I19" s="185" t="s">
        <v>10</v>
      </c>
      <c r="J19" s="185" t="s">
        <v>11</v>
      </c>
      <c r="K19" s="185" t="s">
        <v>12</v>
      </c>
      <c r="L19" s="186" t="s">
        <v>13</v>
      </c>
      <c r="M19" s="18"/>
    </row>
    <row r="20" spans="1:13" ht="12.75">
      <c r="A20" s="144">
        <f aca="true" t="shared" si="2" ref="A20:A28">A21-1</f>
        <v>1998</v>
      </c>
      <c r="B20" s="187">
        <f aca="true" t="shared" si="3" ref="B20:K20">C6/B6</f>
        <v>1.5681737901801485</v>
      </c>
      <c r="C20" s="188">
        <f t="shared" si="3"/>
        <v>1.23955400382926</v>
      </c>
      <c r="D20" s="188">
        <f t="shared" si="3"/>
        <v>1.1262947483190986</v>
      </c>
      <c r="E20" s="188">
        <f t="shared" si="3"/>
        <v>1.0541303646337528</v>
      </c>
      <c r="F20" s="188">
        <f t="shared" si="3"/>
        <v>1.0351266549322722</v>
      </c>
      <c r="G20" s="188">
        <f t="shared" si="3"/>
        <v>1.0230666863817832</v>
      </c>
      <c r="H20" s="188">
        <f t="shared" si="3"/>
        <v>1.01712675242087</v>
      </c>
      <c r="I20" s="188">
        <f t="shared" si="3"/>
        <v>1.0170515097690942</v>
      </c>
      <c r="J20" s="188">
        <f t="shared" si="3"/>
        <v>1.0180230527418792</v>
      </c>
      <c r="K20" s="188">
        <f t="shared" si="3"/>
        <v>1.0140671104096617</v>
      </c>
      <c r="L20" s="129"/>
      <c r="M20" s="18"/>
    </row>
    <row r="21" spans="1:13" ht="12.75">
      <c r="A21" s="171">
        <f t="shared" si="2"/>
        <v>1999</v>
      </c>
      <c r="B21" s="189">
        <f aca="true" t="shared" si="4" ref="B21:J21">C7/B7</f>
        <v>1.5622939068100359</v>
      </c>
      <c r="C21" s="22">
        <f t="shared" si="4"/>
        <v>1.2440121134257136</v>
      </c>
      <c r="D21" s="22">
        <f t="shared" si="4"/>
        <v>1.1288728238418413</v>
      </c>
      <c r="E21" s="22">
        <f t="shared" si="4"/>
        <v>1.0632555708031104</v>
      </c>
      <c r="F21" s="22">
        <f t="shared" si="4"/>
        <v>1.0362608321553683</v>
      </c>
      <c r="G21" s="22">
        <f t="shared" si="4"/>
        <v>1.0231896091572268</v>
      </c>
      <c r="H21" s="22">
        <f t="shared" si="4"/>
        <v>1.0181428240204033</v>
      </c>
      <c r="I21" s="22">
        <f t="shared" si="4"/>
        <v>1.0181041844577285</v>
      </c>
      <c r="J21" s="22">
        <f t="shared" si="4"/>
        <v>1.018173684504837</v>
      </c>
      <c r="K21" s="22"/>
      <c r="L21" s="180"/>
      <c r="M21" s="18"/>
    </row>
    <row r="22" spans="1:13" ht="12.75">
      <c r="A22" s="171">
        <f t="shared" si="2"/>
        <v>2000</v>
      </c>
      <c r="B22" s="189">
        <f aca="true" t="shared" si="5" ref="B22:I22">C8/B8</f>
        <v>1.5592570401437986</v>
      </c>
      <c r="C22" s="22">
        <f t="shared" si="5"/>
        <v>1.2529972333230863</v>
      </c>
      <c r="D22" s="22">
        <f t="shared" si="5"/>
        <v>1.1296000981354268</v>
      </c>
      <c r="E22" s="22">
        <f t="shared" si="5"/>
        <v>1.0591844491502416</v>
      </c>
      <c r="F22" s="22">
        <f t="shared" si="5"/>
        <v>1.0367560362946635</v>
      </c>
      <c r="G22" s="22">
        <f t="shared" si="5"/>
        <v>1.0223991297468353</v>
      </c>
      <c r="H22" s="22">
        <f t="shared" si="5"/>
        <v>1.0193451661266142</v>
      </c>
      <c r="I22" s="22">
        <f t="shared" si="5"/>
        <v>1.0184086919390805</v>
      </c>
      <c r="J22" s="22"/>
      <c r="K22" s="22"/>
      <c r="L22" s="180"/>
      <c r="M22" s="18"/>
    </row>
    <row r="23" spans="1:13" ht="12.75">
      <c r="A23" s="171">
        <f t="shared" si="2"/>
        <v>2001</v>
      </c>
      <c r="B23" s="189">
        <f aca="true" t="shared" si="6" ref="B23:H23">C9/B9</f>
        <v>1.6027975966954562</v>
      </c>
      <c r="C23" s="22">
        <f t="shared" si="6"/>
        <v>1.2529139577110058</v>
      </c>
      <c r="D23" s="22">
        <f t="shared" si="6"/>
        <v>1.1209387125426582</v>
      </c>
      <c r="E23" s="22">
        <f t="shared" si="6"/>
        <v>1.0621820001668196</v>
      </c>
      <c r="F23" s="22">
        <f t="shared" si="6"/>
        <v>1.038242569398092</v>
      </c>
      <c r="G23" s="22">
        <f t="shared" si="6"/>
        <v>1.023824830768067</v>
      </c>
      <c r="H23" s="22">
        <f t="shared" si="6"/>
        <v>1.017619030029919</v>
      </c>
      <c r="I23" s="22"/>
      <c r="J23" s="22"/>
      <c r="K23" s="22"/>
      <c r="L23" s="180"/>
      <c r="M23" s="18"/>
    </row>
    <row r="24" spans="1:13" ht="12.75">
      <c r="A24" s="171">
        <f t="shared" si="2"/>
        <v>2002</v>
      </c>
      <c r="B24" s="189">
        <f aca="true" t="shared" si="7" ref="B24:G24">C10/B10</f>
        <v>1.5979336117828093</v>
      </c>
      <c r="C24" s="22">
        <f t="shared" si="7"/>
        <v>1.242078231760444</v>
      </c>
      <c r="D24" s="22">
        <f t="shared" si="7"/>
        <v>1.132836151517389</v>
      </c>
      <c r="E24" s="22">
        <f t="shared" si="7"/>
        <v>1.0624429670186417</v>
      </c>
      <c r="F24" s="22">
        <f t="shared" si="7"/>
        <v>1.0370245398773006</v>
      </c>
      <c r="G24" s="22">
        <f t="shared" si="7"/>
        <v>1.0229834058035319</v>
      </c>
      <c r="H24" s="22"/>
      <c r="I24" s="22"/>
      <c r="J24" s="22"/>
      <c r="K24" s="22"/>
      <c r="L24" s="180"/>
      <c r="M24" s="18"/>
    </row>
    <row r="25" spans="1:13" ht="12.75">
      <c r="A25" s="171">
        <f t="shared" si="2"/>
        <v>2003</v>
      </c>
      <c r="B25" s="189">
        <f>C11/B11</f>
        <v>1.599588397967715</v>
      </c>
      <c r="C25" s="22">
        <f>D11/C11</f>
        <v>1.2568752010292699</v>
      </c>
      <c r="D25" s="22">
        <f>E11/D11</f>
        <v>1.1334250343878955</v>
      </c>
      <c r="E25" s="22">
        <f>F11/E11</f>
        <v>1.0572363964777602</v>
      </c>
      <c r="F25" s="22">
        <f>G11/F11</f>
        <v>1.040176187933796</v>
      </c>
      <c r="G25" s="22"/>
      <c r="H25" s="22"/>
      <c r="I25" s="22"/>
      <c r="J25" s="22"/>
      <c r="K25" s="22"/>
      <c r="L25" s="180"/>
      <c r="M25" s="18"/>
    </row>
    <row r="26" spans="1:13" ht="12.75">
      <c r="A26" s="171">
        <f t="shared" si="2"/>
        <v>2004</v>
      </c>
      <c r="B26" s="189">
        <f>C12/B12</f>
        <v>1.5991237677984667</v>
      </c>
      <c r="C26" s="22">
        <f>D12/C12</f>
        <v>1.253595890410959</v>
      </c>
      <c r="D26" s="22">
        <f>E12/D12</f>
        <v>1.1390793607430678</v>
      </c>
      <c r="E26" s="22">
        <f>F12/E12</f>
        <v>1.0669608595548734</v>
      </c>
      <c r="F26" s="22"/>
      <c r="G26" s="22"/>
      <c r="H26" s="22"/>
      <c r="I26" s="22"/>
      <c r="J26" s="22"/>
      <c r="K26" s="22"/>
      <c r="L26" s="180"/>
      <c r="M26" s="18"/>
    </row>
    <row r="27" spans="1:13" ht="12.75">
      <c r="A27" s="171">
        <f t="shared" si="2"/>
        <v>2005</v>
      </c>
      <c r="B27" s="189">
        <f>C13/B13</f>
        <v>1.602977892777702</v>
      </c>
      <c r="C27" s="22">
        <f>D13/C13</f>
        <v>1.2601948346171272</v>
      </c>
      <c r="D27" s="22">
        <f>E13/D13</f>
        <v>1.1308314606741574</v>
      </c>
      <c r="E27" s="22"/>
      <c r="F27" s="22"/>
      <c r="G27" s="22"/>
      <c r="H27" s="22"/>
      <c r="I27" s="22"/>
      <c r="J27" s="22"/>
      <c r="K27" s="22"/>
      <c r="L27" s="180"/>
      <c r="M27" s="18"/>
    </row>
    <row r="28" spans="1:13" ht="12.75">
      <c r="A28" s="171">
        <f t="shared" si="2"/>
        <v>2006</v>
      </c>
      <c r="B28" s="189">
        <f>C14/B14</f>
        <v>1.6114514444831187</v>
      </c>
      <c r="C28" s="22">
        <f>D14/C14</f>
        <v>1.254098537702227</v>
      </c>
      <c r="D28" s="22"/>
      <c r="E28" s="22"/>
      <c r="F28" s="22"/>
      <c r="G28" s="22"/>
      <c r="H28" s="22"/>
      <c r="I28" s="22"/>
      <c r="J28" s="22"/>
      <c r="K28" s="22"/>
      <c r="L28" s="180"/>
      <c r="M28" s="18"/>
    </row>
    <row r="29" spans="1:13" ht="12.75">
      <c r="A29" s="171">
        <f>A30-1</f>
        <v>2007</v>
      </c>
      <c r="B29" s="189">
        <f>C15/B15</f>
        <v>1.6304967580795722</v>
      </c>
      <c r="C29" s="22"/>
      <c r="D29" s="22"/>
      <c r="E29" s="22"/>
      <c r="F29" s="22"/>
      <c r="G29" s="22"/>
      <c r="H29" s="22"/>
      <c r="I29" s="22"/>
      <c r="J29" s="22"/>
      <c r="K29" s="22"/>
      <c r="L29" s="180"/>
      <c r="M29" s="18"/>
    </row>
    <row r="30" spans="1:13" ht="12.75">
      <c r="A30" s="145">
        <f>curryear</f>
        <v>2008</v>
      </c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3"/>
      <c r="M30" s="18"/>
    </row>
    <row r="31" spans="1:13" ht="12.7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8"/>
    </row>
    <row r="32" spans="1:13" ht="12.7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9" t="s">
        <v>14</v>
      </c>
      <c r="B33" s="23">
        <f>AVERAGE(B27:B29)</f>
        <v>1.6149753651134644</v>
      </c>
      <c r="C33" s="23">
        <f>AVERAGE(C26:C28)</f>
        <v>1.255963087576771</v>
      </c>
      <c r="D33" s="23">
        <f>AVERAGE(D25:D27)</f>
        <v>1.1344452852683735</v>
      </c>
      <c r="E33" s="23">
        <f>AVERAGE(E24:E26)</f>
        <v>1.0622134076837584</v>
      </c>
      <c r="F33" s="23">
        <f>AVERAGE(F23:F25)</f>
        <v>1.0384810990697295</v>
      </c>
      <c r="G33" s="23">
        <f>AVERAGE(G22:G24)</f>
        <v>1.023069122106145</v>
      </c>
      <c r="H33" s="23">
        <f>AVERAGE(H21:H23)</f>
        <v>1.0183690067256455</v>
      </c>
      <c r="I33" s="23">
        <f>AVERAGE(I20:I22)</f>
        <v>1.0178547953886345</v>
      </c>
      <c r="J33" s="23">
        <f>AVERAGE(J20:J21)</f>
        <v>1.0180983686233582</v>
      </c>
      <c r="K33" s="23">
        <f>AVERAGE(K20:K20)</f>
        <v>1.0140671104096617</v>
      </c>
      <c r="L33" s="18"/>
      <c r="M33" s="18"/>
    </row>
    <row r="34" spans="1:13" ht="12.75">
      <c r="A34" s="19" t="s">
        <v>15</v>
      </c>
      <c r="B34" s="23">
        <f>SUM(C13:C15)/SUM(B13:B15)</f>
        <v>1.6177375105093146</v>
      </c>
      <c r="C34" s="23">
        <f>SUM(D12:D14)/SUM(C12:C14)</f>
        <v>1.2559088160708967</v>
      </c>
      <c r="D34" s="23">
        <f>SUM(E11:E13)/SUM(D11:D13)</f>
        <v>1.1342398946300483</v>
      </c>
      <c r="E34" s="23">
        <f>SUM(F10:F12)/SUM(E10:E12)</f>
        <v>1.0624791303379957</v>
      </c>
      <c r="F34" s="23">
        <f>SUM(G9:G11)/SUM(F9:F11)</f>
        <v>1.038585141684724</v>
      </c>
      <c r="G34" s="23">
        <f>SUM(H8:H10)/SUM(G8:G10)</f>
        <v>1.0231130551482466</v>
      </c>
      <c r="H34" s="23">
        <f>SUM(I7:I9)/SUM(H7:H9)</f>
        <v>1.018307129011415</v>
      </c>
      <c r="I34" s="23">
        <f>SUM(J6:J8)/SUM(I6:I8)</f>
        <v>1.0179448754671168</v>
      </c>
      <c r="J34" s="23">
        <f>SUM(K6:K7)/SUM(J6:J7)</f>
        <v>1.0181067147027765</v>
      </c>
      <c r="K34" s="23">
        <f>SUM(L6:L6)/SUM(K6:K6)</f>
        <v>1.0140671104096617</v>
      </c>
      <c r="L34" s="18"/>
      <c r="M34" s="18"/>
    </row>
    <row r="35" spans="1:13" ht="12.75">
      <c r="A35" s="19" t="s">
        <v>16</v>
      </c>
      <c r="B35" s="23">
        <f>AVERAGE(B25:B29)</f>
        <v>1.6087276522213148</v>
      </c>
      <c r="C35" s="23">
        <f>AVERAGE(C24:C28)</f>
        <v>1.2533685391040053</v>
      </c>
      <c r="D35" s="23">
        <f>AVERAGE(D23:D27)</f>
        <v>1.1314221439730336</v>
      </c>
      <c r="E35" s="23">
        <f>AVERAGE(E22:E26)</f>
        <v>1.0616013344736674</v>
      </c>
      <c r="F35" s="23">
        <f>AVERAGE(F21:F25)</f>
        <v>1.0376920331318442</v>
      </c>
      <c r="G35" s="23">
        <f>AVERAGE(G20:G24)</f>
        <v>1.023092732371489</v>
      </c>
      <c r="H35" s="23">
        <f>AVERAGE(H20:H23)</f>
        <v>1.0180584431494517</v>
      </c>
      <c r="I35" s="23">
        <f>AVERAGE(I20:I22)</f>
        <v>1.0178547953886345</v>
      </c>
      <c r="J35" s="23">
        <f>AVERAGE(J20:J21)</f>
        <v>1.0180983686233582</v>
      </c>
      <c r="K35" s="23">
        <f>AVERAGE(K20:K20)</f>
        <v>1.0140671104096617</v>
      </c>
      <c r="L35" s="18"/>
      <c r="M35" s="18"/>
    </row>
    <row r="36" spans="1:13" ht="12.75">
      <c r="A36" s="19" t="s">
        <v>17</v>
      </c>
      <c r="B36" s="23">
        <f>(SUM(B25:B29)-MIN(B25:B29)-MAX(B25:B29))/3</f>
        <v>1.6046725784095115</v>
      </c>
      <c r="C36" s="23">
        <f>(SUM(C24:C28)-MIN(C24:C28)-MAX(C24:C28))/3</f>
        <v>1.254856543047485</v>
      </c>
      <c r="D36" s="23">
        <f>(SUM(D23:D27)-MIN(D23:D27)-MAX(D23:D27))/3</f>
        <v>1.1323642155264804</v>
      </c>
      <c r="E36" s="23">
        <f>(SUM(E22:E26)-MIN(E22:E26)-MAX(E22:E26))/3</f>
        <v>1.0612698054452343</v>
      </c>
      <c r="F36" s="23">
        <f>(SUM(F21:F25)-MIN(F21:F25)-MAX(F21:F25))/3</f>
        <v>1.037341048523352</v>
      </c>
      <c r="G36" s="23">
        <f>(SUM(G20:G24)-MIN(G20:G24)-MAX(G20:G24))/3</f>
        <v>1.023079900447514</v>
      </c>
      <c r="H36" s="23">
        <f>(SUM(H20:H23)-MIN(H20:H23)-MAX(H20:H23))/2</f>
        <v>1.0178809270251614</v>
      </c>
      <c r="I36" s="23">
        <f>(SUM(I20:I22)-MIN(I20:I22)-MAX(I20:I22))</f>
        <v>1.018104184457729</v>
      </c>
      <c r="J36" s="23"/>
      <c r="K36" s="23"/>
      <c r="L36" s="18"/>
      <c r="M36" s="18"/>
    </row>
    <row r="37" spans="1:13" ht="12.75">
      <c r="A37" s="19" t="s">
        <v>18</v>
      </c>
      <c r="B37" s="23">
        <f>SUM(C$6:C15)/SUM(B$6:B15)</f>
        <v>1.6047166137616087</v>
      </c>
      <c r="C37" s="23">
        <f>SUM(D$6:D14)/SUM(C$6:C14)</f>
        <v>1.25281530173765</v>
      </c>
      <c r="D37" s="23">
        <f>SUM(E$6:E13)/SUM(D$6:D13)</f>
        <v>1.131471575388307</v>
      </c>
      <c r="E37" s="23">
        <f>SUM(F$6:F12)/SUM(E$6:E12)</f>
        <v>1.0615830832012412</v>
      </c>
      <c r="F37" s="23">
        <f>SUM(G$6:G11)/SUM(F$6:F11)</f>
        <v>1.0377630321248978</v>
      </c>
      <c r="G37" s="23">
        <f>SUM(H$6:H10)/SUM(G$6:G10)</f>
        <v>1.0231190409612037</v>
      </c>
      <c r="H37" s="23">
        <f>SUM(I$6:I9)/SUM(H$6:H9)</f>
        <v>1.0180999492643328</v>
      </c>
      <c r="I37" s="23">
        <f>SUM(J$6:J8)/SUM(I$6:I8)</f>
        <v>1.0179448754671168</v>
      </c>
      <c r="J37" s="23">
        <f>SUM(K$6:K7)/SUM(J$6:J7)</f>
        <v>1.0181067147027765</v>
      </c>
      <c r="K37" s="23">
        <f>SUM(L$6:L6)/SUM(K$6:K6)</f>
        <v>1.0140671104096617</v>
      </c>
      <c r="L37" s="18"/>
      <c r="M37" s="18"/>
    </row>
    <row r="38" spans="1:13" ht="12.7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.75">
      <c r="A39" s="19" t="s">
        <v>19</v>
      </c>
      <c r="B39" s="23">
        <f>B33</f>
        <v>1.6149753651134644</v>
      </c>
      <c r="C39" s="23">
        <f aca="true" t="shared" si="8" ref="C39:K39">C33</f>
        <v>1.255963087576771</v>
      </c>
      <c r="D39" s="23">
        <f t="shared" si="8"/>
        <v>1.1344452852683735</v>
      </c>
      <c r="E39" s="23">
        <f t="shared" si="8"/>
        <v>1.0622134076837584</v>
      </c>
      <c r="F39" s="23">
        <f t="shared" si="8"/>
        <v>1.0384810990697295</v>
      </c>
      <c r="G39" s="23">
        <f t="shared" si="8"/>
        <v>1.023069122106145</v>
      </c>
      <c r="H39" s="23">
        <f t="shared" si="8"/>
        <v>1.0183690067256455</v>
      </c>
      <c r="I39" s="23">
        <f t="shared" si="8"/>
        <v>1.0178547953886345</v>
      </c>
      <c r="J39" s="23">
        <f t="shared" si="8"/>
        <v>1.0180983686233582</v>
      </c>
      <c r="K39" s="23">
        <f t="shared" si="8"/>
        <v>1.0140671104096617</v>
      </c>
      <c r="L39" s="18"/>
      <c r="M39" s="18"/>
    </row>
    <row r="40" spans="1:13" ht="12.7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4" ht="12.75">
      <c r="A44" s="10" t="s">
        <v>147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0.28125" style="2" bestFit="1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24"/>
    </row>
    <row r="2" spans="1:10" s="4" customFormat="1" ht="15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24"/>
    </row>
    <row r="3" spans="1:10" s="4" customFormat="1" ht="1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24"/>
    </row>
    <row r="4" spans="1:10" s="4" customFormat="1" ht="15">
      <c r="A4" s="16" t="s">
        <v>42</v>
      </c>
      <c r="B4" s="16"/>
      <c r="C4" s="16"/>
      <c r="D4" s="16"/>
      <c r="E4" s="16"/>
      <c r="F4" s="16"/>
      <c r="G4" s="16"/>
      <c r="H4" s="16"/>
      <c r="I4" s="16"/>
      <c r="J4" s="24"/>
    </row>
    <row r="5" spans="1:10" ht="12.75">
      <c r="A5" s="18"/>
      <c r="B5" s="18"/>
      <c r="C5" s="17"/>
      <c r="D5" s="17"/>
      <c r="E5" s="19"/>
      <c r="F5" s="19"/>
      <c r="G5" s="21"/>
      <c r="H5" s="19"/>
      <c r="I5" s="19"/>
      <c r="J5" s="18"/>
    </row>
    <row r="6" spans="1:10" ht="12.75">
      <c r="A6" s="122" t="s">
        <v>101</v>
      </c>
      <c r="B6" s="123"/>
      <c r="C6" s="122" t="s">
        <v>26</v>
      </c>
      <c r="D6" s="123"/>
      <c r="E6" s="122" t="s">
        <v>35</v>
      </c>
      <c r="F6" s="123"/>
      <c r="G6" s="25" t="s">
        <v>40</v>
      </c>
      <c r="H6" s="122" t="s">
        <v>43</v>
      </c>
      <c r="I6" s="123"/>
      <c r="J6" s="18"/>
    </row>
    <row r="7" spans="1:10" ht="12.75">
      <c r="A7" s="146" t="s">
        <v>21</v>
      </c>
      <c r="B7" s="190" t="s">
        <v>23</v>
      </c>
      <c r="C7" s="146" t="s">
        <v>27</v>
      </c>
      <c r="D7" s="190" t="s">
        <v>29</v>
      </c>
      <c r="E7" s="146" t="s">
        <v>28</v>
      </c>
      <c r="F7" s="190" t="s">
        <v>34</v>
      </c>
      <c r="G7" s="21"/>
      <c r="H7" s="146" t="s">
        <v>28</v>
      </c>
      <c r="I7" s="190" t="s">
        <v>34</v>
      </c>
      <c r="J7" s="18"/>
    </row>
    <row r="8" spans="1:10" ht="12.75">
      <c r="A8" s="191" t="s">
        <v>22</v>
      </c>
      <c r="B8" s="192" t="s">
        <v>41</v>
      </c>
      <c r="C8" s="191" t="s">
        <v>28</v>
      </c>
      <c r="D8" s="192" t="s">
        <v>30</v>
      </c>
      <c r="E8" s="191" t="s">
        <v>22</v>
      </c>
      <c r="F8" s="192" t="s">
        <v>41</v>
      </c>
      <c r="G8" s="26"/>
      <c r="H8" s="191" t="s">
        <v>22</v>
      </c>
      <c r="I8" s="192" t="s">
        <v>44</v>
      </c>
      <c r="J8" s="18"/>
    </row>
    <row r="9" spans="1:10" ht="12.75">
      <c r="A9" s="160">
        <v>12</v>
      </c>
      <c r="B9" s="137">
        <f>'Incd Data'!B$39</f>
        <v>1.6149753651134644</v>
      </c>
      <c r="C9" s="160">
        <f aca="true" t="shared" si="0" ref="C9:C18">A9</f>
        <v>12</v>
      </c>
      <c r="D9" s="194">
        <f aca="true" t="shared" si="1" ref="D9:D18">LN(LN(B9))</f>
        <v>-0.7353874662995185</v>
      </c>
      <c r="E9" s="160">
        <f>C9</f>
        <v>12</v>
      </c>
      <c r="F9" s="137">
        <f aca="true" t="shared" si="2" ref="F9:F32">$D$20^($D$21^E9)</f>
        <v>1.3078249458625237</v>
      </c>
      <c r="G9" s="28"/>
      <c r="H9" s="160">
        <f>E9</f>
        <v>12</v>
      </c>
      <c r="I9" s="137">
        <f aca="true" t="shared" si="3" ref="I9:I18">I10*B9</f>
        <v>2.848478787899376</v>
      </c>
      <c r="J9" s="18"/>
    </row>
    <row r="10" spans="1:10" ht="12.75">
      <c r="A10" s="160">
        <f aca="true" t="shared" si="4" ref="A10:A18">A9+12</f>
        <v>24</v>
      </c>
      <c r="B10" s="137">
        <f>'Incd Data'!C$39</f>
        <v>1.255963087576771</v>
      </c>
      <c r="C10" s="160">
        <f t="shared" si="0"/>
        <v>24</v>
      </c>
      <c r="D10" s="194">
        <f t="shared" si="1"/>
        <v>-1.4788365887752322</v>
      </c>
      <c r="E10" s="160">
        <f aca="true" t="shared" si="5" ref="E10:E32">E9+12</f>
        <v>24</v>
      </c>
      <c r="F10" s="137">
        <f t="shared" si="2"/>
        <v>1.2003328163145637</v>
      </c>
      <c r="G10" s="28"/>
      <c r="H10" s="160">
        <f aca="true" t="shared" si="6" ref="H10:H19">H9+12</f>
        <v>24</v>
      </c>
      <c r="I10" s="137">
        <f t="shared" si="3"/>
        <v>1.763790859868162</v>
      </c>
      <c r="J10" s="18"/>
    </row>
    <row r="11" spans="1:10" ht="12.75">
      <c r="A11" s="160">
        <f t="shared" si="4"/>
        <v>36</v>
      </c>
      <c r="B11" s="137">
        <f>'Incd Data'!D$39</f>
        <v>1.1344452852683735</v>
      </c>
      <c r="C11" s="160">
        <f t="shared" si="0"/>
        <v>36</v>
      </c>
      <c r="D11" s="194">
        <f t="shared" si="1"/>
        <v>-2.070332784518583</v>
      </c>
      <c r="E11" s="160">
        <f t="shared" si="5"/>
        <v>36</v>
      </c>
      <c r="F11" s="137">
        <f t="shared" si="2"/>
        <v>1.1322902327692106</v>
      </c>
      <c r="G11" s="28"/>
      <c r="H11" s="160">
        <f t="shared" si="6"/>
        <v>36</v>
      </c>
      <c r="I11" s="137">
        <f t="shared" si="3"/>
        <v>1.4043333576555845</v>
      </c>
      <c r="J11" s="18"/>
    </row>
    <row r="12" spans="1:10" ht="12.75">
      <c r="A12" s="160">
        <f t="shared" si="4"/>
        <v>48</v>
      </c>
      <c r="B12" s="137">
        <f>'Incd Data'!E$39</f>
        <v>1.0622134076837584</v>
      </c>
      <c r="C12" s="160">
        <f t="shared" si="0"/>
        <v>48</v>
      </c>
      <c r="D12" s="194">
        <f t="shared" si="1"/>
        <v>-2.8075139454899576</v>
      </c>
      <c r="E12" s="160">
        <f t="shared" si="5"/>
        <v>48</v>
      </c>
      <c r="F12" s="137">
        <f t="shared" si="2"/>
        <v>1.0882119026655181</v>
      </c>
      <c r="G12" s="28"/>
      <c r="H12" s="160">
        <f t="shared" si="6"/>
        <v>48</v>
      </c>
      <c r="I12" s="137">
        <f t="shared" si="3"/>
        <v>1.2379031196056</v>
      </c>
      <c r="J12" s="18"/>
    </row>
    <row r="13" spans="1:10" ht="12.75">
      <c r="A13" s="160">
        <f t="shared" si="4"/>
        <v>60</v>
      </c>
      <c r="B13" s="137">
        <f>'Incd Data'!F$39</f>
        <v>1.0384810990697295</v>
      </c>
      <c r="C13" s="160">
        <f t="shared" si="0"/>
        <v>60</v>
      </c>
      <c r="D13" s="194">
        <f t="shared" si="1"/>
        <v>-3.276527079192803</v>
      </c>
      <c r="E13" s="160">
        <f t="shared" si="5"/>
        <v>60</v>
      </c>
      <c r="F13" s="137">
        <f t="shared" si="2"/>
        <v>1.0592055851020525</v>
      </c>
      <c r="G13" s="28"/>
      <c r="H13" s="160">
        <f t="shared" si="6"/>
        <v>60</v>
      </c>
      <c r="I13" s="137">
        <f t="shared" si="3"/>
        <v>1.1653996368817705</v>
      </c>
      <c r="J13" s="18"/>
    </row>
    <row r="14" spans="1:10" ht="12.75">
      <c r="A14" s="160">
        <f t="shared" si="4"/>
        <v>72</v>
      </c>
      <c r="B14" s="137">
        <f>'Incd Data'!G$39</f>
        <v>1.023069122106145</v>
      </c>
      <c r="C14" s="160">
        <f t="shared" si="0"/>
        <v>72</v>
      </c>
      <c r="D14" s="194">
        <f t="shared" si="1"/>
        <v>-3.780685460675967</v>
      </c>
      <c r="E14" s="160">
        <f t="shared" si="5"/>
        <v>72</v>
      </c>
      <c r="F14" s="137">
        <f t="shared" si="2"/>
        <v>1.0399126310519018</v>
      </c>
      <c r="G14" s="28"/>
      <c r="H14" s="160">
        <f t="shared" si="6"/>
        <v>72</v>
      </c>
      <c r="I14" s="137">
        <f t="shared" si="3"/>
        <v>1.1222155491570664</v>
      </c>
      <c r="J14" s="18"/>
    </row>
    <row r="15" spans="1:10" ht="12.75">
      <c r="A15" s="160">
        <f t="shared" si="4"/>
        <v>84</v>
      </c>
      <c r="B15" s="137">
        <f>'Incd Data'!H$39</f>
        <v>1.0183690067256455</v>
      </c>
      <c r="C15" s="160">
        <f t="shared" si="0"/>
        <v>84</v>
      </c>
      <c r="D15" s="194">
        <f t="shared" si="1"/>
        <v>-4.006205424094806</v>
      </c>
      <c r="E15" s="160">
        <f t="shared" si="5"/>
        <v>84</v>
      </c>
      <c r="F15" s="137">
        <f t="shared" si="2"/>
        <v>1.0269867761692955</v>
      </c>
      <c r="G15" s="28"/>
      <c r="H15" s="160">
        <f t="shared" si="6"/>
        <v>84</v>
      </c>
      <c r="I15" s="137">
        <f t="shared" si="3"/>
        <v>1.0969107804239202</v>
      </c>
      <c r="J15" s="18"/>
    </row>
    <row r="16" spans="1:10" ht="12.75">
      <c r="A16" s="160">
        <f t="shared" si="4"/>
        <v>96</v>
      </c>
      <c r="B16" s="137">
        <f>'Incd Data'!I$39</f>
        <v>1.0178547953886345</v>
      </c>
      <c r="C16" s="160">
        <f t="shared" si="0"/>
        <v>96</v>
      </c>
      <c r="D16" s="194">
        <f t="shared" si="1"/>
        <v>-4.03434484270965</v>
      </c>
      <c r="E16" s="160">
        <f t="shared" si="5"/>
        <v>96</v>
      </c>
      <c r="F16" s="137">
        <f t="shared" si="2"/>
        <v>1.0182838501466402</v>
      </c>
      <c r="G16" s="28"/>
      <c r="H16" s="160">
        <f t="shared" si="6"/>
        <v>96</v>
      </c>
      <c r="I16" s="137">
        <f t="shared" si="3"/>
        <v>1.0771250628991642</v>
      </c>
      <c r="J16" s="18"/>
    </row>
    <row r="17" spans="1:10" ht="12.75">
      <c r="A17" s="160">
        <f t="shared" si="4"/>
        <v>108</v>
      </c>
      <c r="B17" s="137">
        <f>'Incd Data'!J$39</f>
        <v>1.0180983686233582</v>
      </c>
      <c r="C17" s="160">
        <f t="shared" si="0"/>
        <v>108</v>
      </c>
      <c r="D17" s="194">
        <f t="shared" si="1"/>
        <v>-4.020915152402607</v>
      </c>
      <c r="E17" s="160">
        <f t="shared" si="5"/>
        <v>108</v>
      </c>
      <c r="F17" s="137">
        <f t="shared" si="2"/>
        <v>1.0124044810306476</v>
      </c>
      <c r="G17" s="28"/>
      <c r="H17" s="160">
        <f t="shared" si="6"/>
        <v>108</v>
      </c>
      <c r="I17" s="137">
        <f t="shared" si="3"/>
        <v>1.0582305725522463</v>
      </c>
      <c r="J17" s="18"/>
    </row>
    <row r="18" spans="1:10" ht="12.75">
      <c r="A18" s="174">
        <f t="shared" si="4"/>
        <v>120</v>
      </c>
      <c r="B18" s="193">
        <f>'Incd Data'!K$39</f>
        <v>1.0140671104096617</v>
      </c>
      <c r="C18" s="174">
        <f t="shared" si="0"/>
        <v>120</v>
      </c>
      <c r="D18" s="195">
        <f t="shared" si="1"/>
        <v>-4.270908475430618</v>
      </c>
      <c r="E18" s="160">
        <f t="shared" si="5"/>
        <v>120</v>
      </c>
      <c r="F18" s="137">
        <f t="shared" si="2"/>
        <v>1.0084235102585015</v>
      </c>
      <c r="G18" s="28"/>
      <c r="H18" s="160">
        <f t="shared" si="6"/>
        <v>120</v>
      </c>
      <c r="I18" s="137">
        <f t="shared" si="3"/>
        <v>1.039418788169903</v>
      </c>
      <c r="J18" s="18"/>
    </row>
    <row r="19" spans="1:10" ht="12.75">
      <c r="A19" s="18"/>
      <c r="B19" s="18"/>
      <c r="C19" s="18"/>
      <c r="D19" s="18"/>
      <c r="E19" s="160">
        <f t="shared" si="5"/>
        <v>132</v>
      </c>
      <c r="F19" s="137">
        <f t="shared" si="2"/>
        <v>1.0057237655398823</v>
      </c>
      <c r="G19" s="28"/>
      <c r="H19" s="174">
        <f t="shared" si="6"/>
        <v>132</v>
      </c>
      <c r="I19" s="193">
        <f>C31</f>
        <v>1.025</v>
      </c>
      <c r="J19" s="18"/>
    </row>
    <row r="20" spans="1:10" ht="12.75">
      <c r="A20" s="196" t="s">
        <v>31</v>
      </c>
      <c r="B20" s="197"/>
      <c r="C20" s="198" t="s">
        <v>33</v>
      </c>
      <c r="D20" s="199">
        <f>EXP(EXP(INTERCEPT(D$9:D$18,C$9:C$18)))</f>
        <v>1.48351821021052</v>
      </c>
      <c r="E20" s="160">
        <f t="shared" si="5"/>
        <v>144</v>
      </c>
      <c r="F20" s="137">
        <f t="shared" si="2"/>
        <v>1.0038909618248695</v>
      </c>
      <c r="G20" s="28"/>
      <c r="H20" s="21"/>
      <c r="I20" s="28"/>
      <c r="J20" s="18"/>
    </row>
    <row r="21" spans="1:10" ht="12.75">
      <c r="A21" s="200"/>
      <c r="B21" s="201"/>
      <c r="C21" s="202" t="s">
        <v>32</v>
      </c>
      <c r="D21" s="203">
        <f>EXP(SLOPE(D$9:D$18,C$9:C$18))</f>
        <v>0.9684212143658055</v>
      </c>
      <c r="E21" s="160">
        <f t="shared" si="5"/>
        <v>156</v>
      </c>
      <c r="F21" s="137">
        <f t="shared" si="2"/>
        <v>1.0026458112462893</v>
      </c>
      <c r="G21" s="28"/>
      <c r="H21" s="25" t="s">
        <v>45</v>
      </c>
      <c r="I21" s="29"/>
      <c r="J21" s="18"/>
    </row>
    <row r="22" spans="1:10" ht="12.75">
      <c r="A22" s="18"/>
      <c r="B22" s="18"/>
      <c r="C22" s="18"/>
      <c r="D22" s="18"/>
      <c r="E22" s="160">
        <f t="shared" si="5"/>
        <v>168</v>
      </c>
      <c r="F22" s="137">
        <f t="shared" si="2"/>
        <v>1.0017994797108203</v>
      </c>
      <c r="G22" s="28"/>
      <c r="H22" s="25" t="s">
        <v>46</v>
      </c>
      <c r="I22" s="29"/>
      <c r="J22" s="18"/>
    </row>
    <row r="23" spans="1:10" ht="12.75">
      <c r="A23" s="18"/>
      <c r="B23" s="18"/>
      <c r="C23" s="18"/>
      <c r="D23" s="18"/>
      <c r="E23" s="160">
        <f t="shared" si="5"/>
        <v>180</v>
      </c>
      <c r="F23" s="137">
        <f t="shared" si="2"/>
        <v>1.0012240345887427</v>
      </c>
      <c r="G23" s="28"/>
      <c r="H23" s="21"/>
      <c r="I23" s="28"/>
      <c r="J23" s="18"/>
    </row>
    <row r="24" spans="1:10" ht="12.75">
      <c r="A24" s="18"/>
      <c r="B24" s="18"/>
      <c r="C24" s="18"/>
      <c r="D24" s="18"/>
      <c r="E24" s="160">
        <f t="shared" si="5"/>
        <v>192</v>
      </c>
      <c r="F24" s="137">
        <f t="shared" si="2"/>
        <v>1.0008326841871913</v>
      </c>
      <c r="G24" s="28"/>
      <c r="H24" s="21"/>
      <c r="I24" s="28"/>
      <c r="J24" s="18"/>
    </row>
    <row r="25" spans="1:10" ht="12.75">
      <c r="A25" s="196" t="s">
        <v>38</v>
      </c>
      <c r="B25" s="197"/>
      <c r="C25" s="204"/>
      <c r="D25" s="18"/>
      <c r="E25" s="160">
        <f t="shared" si="5"/>
        <v>204</v>
      </c>
      <c r="F25" s="137">
        <f t="shared" si="2"/>
        <v>1.0005664923941757</v>
      </c>
      <c r="G25" s="28"/>
      <c r="H25" s="21"/>
      <c r="I25" s="28"/>
      <c r="J25" s="18"/>
    </row>
    <row r="26" spans="1:10" ht="12.75">
      <c r="A26" s="205"/>
      <c r="B26" s="30"/>
      <c r="C26" s="206"/>
      <c r="D26" s="18"/>
      <c r="E26" s="160">
        <f t="shared" si="5"/>
        <v>216</v>
      </c>
      <c r="F26" s="137">
        <f t="shared" si="2"/>
        <v>1.0003854129589318</v>
      </c>
      <c r="G26" s="28"/>
      <c r="H26" s="21"/>
      <c r="I26" s="28"/>
      <c r="J26" s="18"/>
    </row>
    <row r="27" spans="1:10" ht="12.75">
      <c r="A27" s="205" t="s">
        <v>39</v>
      </c>
      <c r="B27" s="30"/>
      <c r="C27" s="207">
        <f>F19*F20*F21*F22*F23*F24*F25*F26*F27*F28*F29*F30*F31*F32</f>
        <v>1.0179362795206226</v>
      </c>
      <c r="D27" s="18"/>
      <c r="E27" s="160">
        <f t="shared" si="5"/>
        <v>228</v>
      </c>
      <c r="F27" s="137">
        <f t="shared" si="2"/>
        <v>1.0002622231952192</v>
      </c>
      <c r="G27" s="28"/>
      <c r="H27" s="21"/>
      <c r="I27" s="28"/>
      <c r="J27" s="18"/>
    </row>
    <row r="28" spans="1:10" ht="12.75">
      <c r="A28" s="205"/>
      <c r="B28" s="30"/>
      <c r="C28" s="207"/>
      <c r="D28" s="18"/>
      <c r="E28" s="160">
        <f t="shared" si="5"/>
        <v>240</v>
      </c>
      <c r="F28" s="137">
        <f t="shared" si="2"/>
        <v>1.0001784121570836</v>
      </c>
      <c r="G28" s="28"/>
      <c r="H28" s="21"/>
      <c r="I28" s="28"/>
      <c r="J28" s="18"/>
    </row>
    <row r="29" spans="1:10" ht="12.75">
      <c r="A29" s="205" t="s">
        <v>36</v>
      </c>
      <c r="B29" s="30"/>
      <c r="C29" s="207">
        <v>1.037</v>
      </c>
      <c r="D29" s="18"/>
      <c r="E29" s="160">
        <f t="shared" si="5"/>
        <v>252</v>
      </c>
      <c r="F29" s="137">
        <f t="shared" si="2"/>
        <v>1.0001213901920463</v>
      </c>
      <c r="G29" s="28"/>
      <c r="H29" s="21"/>
      <c r="I29" s="28"/>
      <c r="J29" s="18"/>
    </row>
    <row r="30" spans="1:10" ht="12.75">
      <c r="A30" s="205"/>
      <c r="B30" s="30"/>
      <c r="C30" s="207"/>
      <c r="D30" s="18"/>
      <c r="E30" s="160">
        <f t="shared" si="5"/>
        <v>264</v>
      </c>
      <c r="F30" s="137">
        <f t="shared" si="2"/>
        <v>1.0000825936596447</v>
      </c>
      <c r="G30" s="28"/>
      <c r="H30" s="21"/>
      <c r="I30" s="28"/>
      <c r="J30" s="18"/>
    </row>
    <row r="31" spans="1:10" ht="12.75">
      <c r="A31" s="200" t="s">
        <v>37</v>
      </c>
      <c r="B31" s="201"/>
      <c r="C31" s="208">
        <v>1.025</v>
      </c>
      <c r="D31" s="18"/>
      <c r="E31" s="160">
        <f t="shared" si="5"/>
        <v>276</v>
      </c>
      <c r="F31" s="137">
        <f t="shared" si="2"/>
        <v>1.00005619691992</v>
      </c>
      <c r="G31" s="28"/>
      <c r="H31" s="21"/>
      <c r="I31" s="28"/>
      <c r="J31" s="18"/>
    </row>
    <row r="32" spans="1:10" ht="12.75">
      <c r="A32" s="18"/>
      <c r="B32" s="18"/>
      <c r="C32" s="18"/>
      <c r="D32" s="18"/>
      <c r="E32" s="174">
        <f t="shared" si="5"/>
        <v>288</v>
      </c>
      <c r="F32" s="193">
        <f t="shared" si="2"/>
        <v>1.000038236677518</v>
      </c>
      <c r="G32" s="28"/>
      <c r="H32" s="21"/>
      <c r="I32" s="28"/>
      <c r="J32" s="18"/>
    </row>
    <row r="33" spans="1:10" ht="12.75">
      <c r="A33" s="18"/>
      <c r="B33" s="18"/>
      <c r="C33" s="18"/>
      <c r="D33" s="18"/>
      <c r="E33" s="19"/>
      <c r="F33" s="19"/>
      <c r="G33" s="19"/>
      <c r="H33" s="19"/>
      <c r="I33" s="19"/>
      <c r="J33" s="18"/>
    </row>
    <row r="40" ht="12.75">
      <c r="A40" s="2" t="s">
        <v>148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9.140625" style="2" customWidth="1"/>
    <col min="5" max="8" width="9.140625" style="3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24"/>
    </row>
    <row r="2" spans="1:11" s="4" customFormat="1" ht="15">
      <c r="A2" s="16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24"/>
    </row>
    <row r="3" spans="1:11" ht="12.75">
      <c r="A3" s="18"/>
      <c r="B3" s="18"/>
      <c r="C3" s="18"/>
      <c r="D3" s="18"/>
      <c r="E3" s="19"/>
      <c r="F3" s="19"/>
      <c r="G3" s="19"/>
      <c r="H3" s="19"/>
      <c r="I3" s="19"/>
      <c r="J3" s="18"/>
      <c r="K3" s="18"/>
    </row>
    <row r="4" spans="1:11" ht="12.75">
      <c r="A4" s="18"/>
      <c r="B4" s="18"/>
      <c r="C4" s="147" t="s">
        <v>51</v>
      </c>
      <c r="D4" s="148"/>
      <c r="E4" s="147" t="s">
        <v>54</v>
      </c>
      <c r="F4" s="148"/>
      <c r="G4" s="147" t="s">
        <v>56</v>
      </c>
      <c r="H4" s="148"/>
      <c r="I4" s="147" t="s">
        <v>58</v>
      </c>
      <c r="J4" s="148"/>
      <c r="K4" s="18"/>
    </row>
    <row r="5" spans="1:11" ht="12.75">
      <c r="A5" s="144" t="s">
        <v>0</v>
      </c>
      <c r="B5" s="146" t="s">
        <v>49</v>
      </c>
      <c r="C5" s="149" t="str">
        <f>"@ "&amp;TEXT(curreval,"mm/dd/yy")</f>
        <v>@ 12/31/08</v>
      </c>
      <c r="D5" s="150"/>
      <c r="E5" s="152" t="s">
        <v>55</v>
      </c>
      <c r="F5" s="150"/>
      <c r="G5" s="152" t="s">
        <v>57</v>
      </c>
      <c r="H5" s="150"/>
      <c r="I5" s="152" t="s">
        <v>59</v>
      </c>
      <c r="J5" s="150"/>
      <c r="K5" s="18"/>
    </row>
    <row r="6" spans="1:11" ht="12.75">
      <c r="A6" s="145" t="s">
        <v>1</v>
      </c>
      <c r="B6" s="145" t="s">
        <v>50</v>
      </c>
      <c r="C6" s="151" t="s">
        <v>52</v>
      </c>
      <c r="D6" s="151" t="s">
        <v>53</v>
      </c>
      <c r="E6" s="151" t="s">
        <v>52</v>
      </c>
      <c r="F6" s="151" t="s">
        <v>53</v>
      </c>
      <c r="G6" s="151" t="s">
        <v>52</v>
      </c>
      <c r="H6" s="151" t="s">
        <v>53</v>
      </c>
      <c r="I6" s="151" t="s">
        <v>52</v>
      </c>
      <c r="J6" s="151" t="s">
        <v>53</v>
      </c>
      <c r="K6" s="18"/>
    </row>
    <row r="7" spans="1:11" ht="12.75">
      <c r="A7" s="209" t="s">
        <v>60</v>
      </c>
      <c r="B7" s="231" t="s">
        <v>62</v>
      </c>
      <c r="C7" s="146" t="s">
        <v>102</v>
      </c>
      <c r="D7" s="190" t="s">
        <v>103</v>
      </c>
      <c r="E7" s="146" t="s">
        <v>104</v>
      </c>
      <c r="F7" s="232" t="s">
        <v>105</v>
      </c>
      <c r="G7" s="146" t="s">
        <v>63</v>
      </c>
      <c r="H7" s="190" t="s">
        <v>64</v>
      </c>
      <c r="I7" s="146" t="s">
        <v>65</v>
      </c>
      <c r="J7" s="190" t="s">
        <v>66</v>
      </c>
      <c r="K7" s="18"/>
    </row>
    <row r="8" spans="1:11" ht="12.75">
      <c r="A8" s="171"/>
      <c r="B8" s="221"/>
      <c r="C8" s="130"/>
      <c r="D8" s="161"/>
      <c r="E8" s="160"/>
      <c r="F8" s="21"/>
      <c r="G8" s="160"/>
      <c r="H8" s="131"/>
      <c r="I8" s="160"/>
      <c r="J8" s="161"/>
      <c r="K8" s="18"/>
    </row>
    <row r="9" spans="1:11" ht="12.75">
      <c r="A9" s="171">
        <f aca="true" t="shared" si="0" ref="A9:A17">A10-1</f>
        <v>1998</v>
      </c>
      <c r="B9" s="222">
        <f>'Dist of EP'!B5</f>
        <v>22122</v>
      </c>
      <c r="C9" s="134">
        <f>'Paid Data'!$L6</f>
        <v>14033</v>
      </c>
      <c r="D9" s="135">
        <f>'Incd Data'!$L6</f>
        <v>14778</v>
      </c>
      <c r="E9" s="215">
        <f>'Paid Fit'!I$19</f>
        <v>1.075</v>
      </c>
      <c r="F9" s="28">
        <f>'Incd Fit'!I$19</f>
        <v>1.025</v>
      </c>
      <c r="G9" s="222">
        <f>C9*E9</f>
        <v>15085.474999999999</v>
      </c>
      <c r="H9" s="234">
        <f>D9*F9</f>
        <v>15147.449999999999</v>
      </c>
      <c r="I9" s="162">
        <f>G9/B9</f>
        <v>0.6819218425097188</v>
      </c>
      <c r="J9" s="133">
        <f>H9/B9</f>
        <v>0.6847233523189584</v>
      </c>
      <c r="K9" s="18"/>
    </row>
    <row r="10" spans="1:11" ht="12.75">
      <c r="A10" s="171">
        <f t="shared" si="0"/>
        <v>1999</v>
      </c>
      <c r="B10" s="222">
        <f>'Dist of EP'!B6</f>
        <v>26474</v>
      </c>
      <c r="C10" s="134">
        <f>'Paid Data'!$K7</f>
        <v>16972</v>
      </c>
      <c r="D10" s="135">
        <f>'Incd Data'!$K7</f>
        <v>18208</v>
      </c>
      <c r="E10" s="215">
        <f>'Paid Fit'!I$18</f>
        <v>1.109552441894675</v>
      </c>
      <c r="F10" s="28">
        <f>'Incd Fit'!I$18</f>
        <v>1.039418788169903</v>
      </c>
      <c r="G10" s="222">
        <f aca="true" t="shared" si="1" ref="G10:H19">C10*E10</f>
        <v>18831.324043836423</v>
      </c>
      <c r="H10" s="234">
        <f t="shared" si="1"/>
        <v>18925.737294997594</v>
      </c>
      <c r="I10" s="162">
        <f aca="true" t="shared" si="2" ref="I10:I19">G10/B10</f>
        <v>0.7113138945318586</v>
      </c>
      <c r="J10" s="133">
        <f aca="true" t="shared" si="3" ref="J10:J19">H10/B10</f>
        <v>0.7148801577018054</v>
      </c>
      <c r="K10" s="18"/>
    </row>
    <row r="11" spans="1:11" ht="12.75">
      <c r="A11" s="171">
        <f t="shared" si="0"/>
        <v>2000</v>
      </c>
      <c r="B11" s="222">
        <f>'Dist of EP'!B7</f>
        <v>30286</v>
      </c>
      <c r="C11" s="134">
        <f>'Paid Data'!$J8</f>
        <v>19735</v>
      </c>
      <c r="D11" s="135">
        <f>'Incd Data'!$J8</f>
        <v>21465</v>
      </c>
      <c r="E11" s="215">
        <f>'Paid Fit'!I$17</f>
        <v>1.1453109252528475</v>
      </c>
      <c r="F11" s="28">
        <f>'Incd Fit'!I$17</f>
        <v>1.0582305725522463</v>
      </c>
      <c r="G11" s="222">
        <f t="shared" si="1"/>
        <v>22602.711109864944</v>
      </c>
      <c r="H11" s="234">
        <f t="shared" si="1"/>
        <v>22714.919239833966</v>
      </c>
      <c r="I11" s="162">
        <f t="shared" si="2"/>
        <v>0.7463088922229725</v>
      </c>
      <c r="J11" s="133">
        <f t="shared" si="3"/>
        <v>0.750013842694115</v>
      </c>
      <c r="K11" s="18"/>
    </row>
    <row r="12" spans="1:11" ht="12.75">
      <c r="A12" s="171">
        <f t="shared" si="0"/>
        <v>2001</v>
      </c>
      <c r="B12" s="222">
        <f>'Dist of EP'!B8</f>
        <v>37741</v>
      </c>
      <c r="C12" s="134">
        <f>'Paid Data'!$I9</f>
        <v>24597</v>
      </c>
      <c r="D12" s="135">
        <f>'Incd Data'!$I9</f>
        <v>27550</v>
      </c>
      <c r="E12" s="215">
        <f>'Paid Fit'!I$16</f>
        <v>1.1973902775126584</v>
      </c>
      <c r="F12" s="28">
        <f>'Incd Fit'!I$16</f>
        <v>1.0771250628991642</v>
      </c>
      <c r="G12" s="222">
        <f t="shared" si="1"/>
        <v>29452.20865597886</v>
      </c>
      <c r="H12" s="234">
        <f t="shared" si="1"/>
        <v>29674.795482871974</v>
      </c>
      <c r="I12" s="162">
        <f t="shared" si="2"/>
        <v>0.7803770079218584</v>
      </c>
      <c r="J12" s="133">
        <f t="shared" si="3"/>
        <v>0.7862747537922147</v>
      </c>
      <c r="K12" s="18"/>
    </row>
    <row r="13" spans="1:11" ht="12.75">
      <c r="A13" s="171">
        <f t="shared" si="0"/>
        <v>2002</v>
      </c>
      <c r="B13" s="222">
        <f>'Dist of EP'!B9</f>
        <v>45691</v>
      </c>
      <c r="C13" s="134">
        <f>'Paid Data'!$H10</f>
        <v>29409</v>
      </c>
      <c r="D13" s="135">
        <f>'Incd Data'!$H10</f>
        <v>34584</v>
      </c>
      <c r="E13" s="215">
        <f>'Paid Fit'!I$15</f>
        <v>1.273700110405391</v>
      </c>
      <c r="F13" s="28">
        <f>'Incd Fit'!I$15</f>
        <v>1.0969107804239202</v>
      </c>
      <c r="G13" s="222">
        <f t="shared" si="1"/>
        <v>37458.246546912145</v>
      </c>
      <c r="H13" s="234">
        <f t="shared" si="1"/>
        <v>37935.56243018086</v>
      </c>
      <c r="I13" s="162">
        <f t="shared" si="2"/>
        <v>0.8198167373642982</v>
      </c>
      <c r="J13" s="133">
        <f t="shared" si="3"/>
        <v>0.8302633435508274</v>
      </c>
      <c r="K13" s="18"/>
    </row>
    <row r="14" spans="1:11" ht="12.75">
      <c r="A14" s="171">
        <f t="shared" si="0"/>
        <v>2003</v>
      </c>
      <c r="B14" s="222">
        <f>'Dist of EP'!B10</f>
        <v>50562</v>
      </c>
      <c r="C14" s="134">
        <f>'Paid Data'!$G11</f>
        <v>30643</v>
      </c>
      <c r="D14" s="135">
        <f>'Incd Data'!$G11</f>
        <v>38965</v>
      </c>
      <c r="E14" s="215">
        <f>'Paid Fit'!I$14</f>
        <v>1.4055506773396644</v>
      </c>
      <c r="F14" s="28">
        <f>'Incd Fit'!I$14</f>
        <v>1.1222155491570664</v>
      </c>
      <c r="G14" s="222">
        <f t="shared" si="1"/>
        <v>43070.28940571934</v>
      </c>
      <c r="H14" s="234">
        <f t="shared" si="1"/>
        <v>43727.128872905094</v>
      </c>
      <c r="I14" s="162">
        <f t="shared" si="2"/>
        <v>0.8518312053660722</v>
      </c>
      <c r="J14" s="133">
        <f t="shared" si="3"/>
        <v>0.8648219784206538</v>
      </c>
      <c r="K14" s="18"/>
    </row>
    <row r="15" spans="1:11" ht="12.75">
      <c r="A15" s="171">
        <f t="shared" si="0"/>
        <v>2004</v>
      </c>
      <c r="B15" s="222">
        <f>'Dist of EP'!B11</f>
        <v>60349</v>
      </c>
      <c r="C15" s="134">
        <f>'Paid Data'!$F12</f>
        <v>31250</v>
      </c>
      <c r="D15" s="135">
        <f>'Incd Data'!$F12</f>
        <v>44488</v>
      </c>
      <c r="E15" s="215">
        <f>'Paid Fit'!I$13</f>
        <v>1.6284512231488806</v>
      </c>
      <c r="F15" s="28">
        <f>'Incd Fit'!I$13</f>
        <v>1.1653996368817705</v>
      </c>
      <c r="G15" s="222">
        <f t="shared" si="1"/>
        <v>50889.10072340252</v>
      </c>
      <c r="H15" s="234">
        <f t="shared" si="1"/>
        <v>51846.299045596206</v>
      </c>
      <c r="I15" s="162">
        <f t="shared" si="2"/>
        <v>0.8432467932095398</v>
      </c>
      <c r="J15" s="133">
        <f t="shared" si="3"/>
        <v>0.8591078401563607</v>
      </c>
      <c r="K15" s="18"/>
    </row>
    <row r="16" spans="1:11" ht="12.75">
      <c r="A16" s="171">
        <f t="shared" si="0"/>
        <v>2005</v>
      </c>
      <c r="B16" s="222">
        <f>'Dist of EP'!B12</f>
        <v>75972</v>
      </c>
      <c r="C16" s="134">
        <f>'Paid Data'!$E13</f>
        <v>29611</v>
      </c>
      <c r="D16" s="135">
        <f>'Incd Data'!$E13</f>
        <v>50322</v>
      </c>
      <c r="E16" s="215">
        <f>'Paid Fit'!I$12</f>
        <v>2.053858072695635</v>
      </c>
      <c r="F16" s="28">
        <f>'Incd Fit'!I$12</f>
        <v>1.2379031196056</v>
      </c>
      <c r="G16" s="222">
        <f t="shared" si="1"/>
        <v>60816.79139059044</v>
      </c>
      <c r="H16" s="234">
        <f t="shared" si="1"/>
        <v>62293.760784793005</v>
      </c>
      <c r="I16" s="162">
        <f t="shared" si="2"/>
        <v>0.8005158662479656</v>
      </c>
      <c r="J16" s="133">
        <f t="shared" si="3"/>
        <v>0.8199568365291555</v>
      </c>
      <c r="K16" s="18"/>
    </row>
    <row r="17" spans="1:11" ht="12.75">
      <c r="A17" s="171">
        <f t="shared" si="0"/>
        <v>2006</v>
      </c>
      <c r="B17" s="222">
        <f>'Dist of EP'!B13</f>
        <v>97616</v>
      </c>
      <c r="C17" s="134">
        <f>'Paid Data'!$D14</f>
        <v>27677</v>
      </c>
      <c r="D17" s="135">
        <f>'Incd Data'!$D14</f>
        <v>58061</v>
      </c>
      <c r="E17" s="215">
        <f>'Paid Fit'!I$11</f>
        <v>2.8653172228011896</v>
      </c>
      <c r="F17" s="28">
        <f>'Incd Fit'!I$11</f>
        <v>1.4043333576555845</v>
      </c>
      <c r="G17" s="222">
        <f t="shared" si="1"/>
        <v>79303.38477546853</v>
      </c>
      <c r="H17" s="234">
        <f t="shared" si="1"/>
        <v>81536.99907884089</v>
      </c>
      <c r="I17" s="162">
        <f t="shared" si="2"/>
        <v>0.8124014995028328</v>
      </c>
      <c r="J17" s="133">
        <f t="shared" si="3"/>
        <v>0.8352831408666703</v>
      </c>
      <c r="K17" s="18"/>
    </row>
    <row r="18" spans="1:11" ht="12.75">
      <c r="A18" s="171">
        <f>A19-1</f>
        <v>2007</v>
      </c>
      <c r="B18" s="222">
        <f>'Dist of EP'!B14</f>
        <v>131861</v>
      </c>
      <c r="C18" s="134">
        <f>'Paid Data'!$C15</f>
        <v>23263</v>
      </c>
      <c r="D18" s="135">
        <f>'Incd Data'!$C15</f>
        <v>64628</v>
      </c>
      <c r="E18" s="215">
        <f>'Paid Fit'!I$10</f>
        <v>4.649530349743479</v>
      </c>
      <c r="F18" s="28">
        <f>'Incd Fit'!I$10</f>
        <v>1.763790859868162</v>
      </c>
      <c r="G18" s="222">
        <f t="shared" si="1"/>
        <v>108162.02452608255</v>
      </c>
      <c r="H18" s="234">
        <f t="shared" si="1"/>
        <v>113990.27569155957</v>
      </c>
      <c r="I18" s="162">
        <f t="shared" si="2"/>
        <v>0.8202730490901976</v>
      </c>
      <c r="J18" s="133">
        <f t="shared" si="3"/>
        <v>0.8644730109096668</v>
      </c>
      <c r="K18" s="18"/>
    </row>
    <row r="19" spans="1:11" ht="12.75">
      <c r="A19" s="145">
        <f>curryear</f>
        <v>2008</v>
      </c>
      <c r="B19" s="223">
        <f>'Dist of EP'!B15</f>
        <v>168391</v>
      </c>
      <c r="C19" s="134">
        <f>'Paid Data'!$B16</f>
        <v>15073</v>
      </c>
      <c r="D19" s="135">
        <f>'Incd Data'!$B16</f>
        <v>55297</v>
      </c>
      <c r="E19" s="216">
        <f>'Paid Fit'!I$9</f>
        <v>11.521789880507693</v>
      </c>
      <c r="F19" s="233">
        <f>'Incd Fit'!I$9</f>
        <v>2.848478787899376</v>
      </c>
      <c r="G19" s="222">
        <f t="shared" si="1"/>
        <v>173667.93886889247</v>
      </c>
      <c r="H19" s="234">
        <f t="shared" si="1"/>
        <v>157512.3315344718</v>
      </c>
      <c r="I19" s="162">
        <f t="shared" si="2"/>
        <v>1.0313374163042708</v>
      </c>
      <c r="J19" s="133">
        <f t="shared" si="3"/>
        <v>0.9353963782771751</v>
      </c>
      <c r="K19" s="18"/>
    </row>
    <row r="20" spans="1:11" ht="12.75">
      <c r="A20" s="151" t="s">
        <v>61</v>
      </c>
      <c r="B20" s="153">
        <f>SUM(B9:B19)</f>
        <v>747065</v>
      </c>
      <c r="C20" s="154">
        <f>SUM(C9:C19)</f>
        <v>262263</v>
      </c>
      <c r="D20" s="155">
        <f>SUM(D9:D19)</f>
        <v>428346</v>
      </c>
      <c r="E20" s="210"/>
      <c r="F20" s="211"/>
      <c r="G20" s="212">
        <f>SUM(G9:G19)</f>
        <v>639339.4950467483</v>
      </c>
      <c r="H20" s="213">
        <f>SUM(H9:H19)</f>
        <v>635305.259456051</v>
      </c>
      <c r="I20" s="156">
        <f>G20/B20</f>
        <v>0.8558016973713778</v>
      </c>
      <c r="J20" s="157">
        <f>H20/B20</f>
        <v>0.8504015841406719</v>
      </c>
      <c r="K20" s="18"/>
    </row>
    <row r="21" spans="1:11" ht="12.75">
      <c r="A21" s="18"/>
      <c r="B21" s="18"/>
      <c r="C21" s="18"/>
      <c r="D21" s="18"/>
      <c r="E21" s="19"/>
      <c r="F21" s="19"/>
      <c r="G21" s="19"/>
      <c r="H21" s="19"/>
      <c r="I21" s="19"/>
      <c r="J21" s="18"/>
      <c r="K21" s="18"/>
    </row>
    <row r="25" ht="12.75">
      <c r="A25" s="2" t="s">
        <v>149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D4" sqref="D4"/>
    </sheetView>
  </sheetViews>
  <sheetFormatPr defaultColWidth="9.140625" defaultRowHeight="12.75"/>
  <cols>
    <col min="1" max="1" width="42.421875" style="2" customWidth="1"/>
    <col min="2" max="4" width="9.140625" style="2" customWidth="1"/>
    <col min="5" max="6" width="9.140625" style="3" customWidth="1"/>
    <col min="7" max="16384" width="9.140625" style="2" customWidth="1"/>
  </cols>
  <sheetData>
    <row r="1" spans="1:6" s="4" customFormat="1" ht="15">
      <c r="A1" s="16" t="s">
        <v>20</v>
      </c>
      <c r="B1" s="16"/>
      <c r="C1" s="16"/>
      <c r="D1" s="16"/>
      <c r="E1" s="16"/>
      <c r="F1" s="16"/>
    </row>
    <row r="2" spans="1:6" s="4" customFormat="1" ht="15">
      <c r="A2" s="16" t="s">
        <v>77</v>
      </c>
      <c r="B2" s="16"/>
      <c r="C2" s="16"/>
      <c r="D2" s="16"/>
      <c r="E2" s="16"/>
      <c r="F2" s="16"/>
    </row>
    <row r="3" spans="1:6" ht="12.75">
      <c r="A3" s="18"/>
      <c r="B3" s="18"/>
      <c r="C3" s="18"/>
      <c r="D3" s="18"/>
      <c r="E3" s="19"/>
      <c r="F3" s="19"/>
    </row>
    <row r="4" spans="1:6" ht="12.75">
      <c r="A4" s="18"/>
      <c r="B4" s="122" t="str">
        <f>"AY "&amp;(curryear-1)</f>
        <v>AY 2007</v>
      </c>
      <c r="C4" s="123"/>
      <c r="D4" s="122" t="str">
        <f>"AY "&amp;curryear</f>
        <v>AY 2008</v>
      </c>
      <c r="E4" s="123"/>
      <c r="F4" s="19"/>
    </row>
    <row r="5" spans="1:6" ht="12.75">
      <c r="A5" s="18"/>
      <c r="B5" s="124" t="s">
        <v>52</v>
      </c>
      <c r="C5" s="125" t="s">
        <v>53</v>
      </c>
      <c r="D5" s="124" t="s">
        <v>52</v>
      </c>
      <c r="E5" s="125" t="s">
        <v>53</v>
      </c>
      <c r="F5" s="19"/>
    </row>
    <row r="6" spans="1:6" ht="12.75">
      <c r="A6" s="18"/>
      <c r="B6" s="126" t="s">
        <v>68</v>
      </c>
      <c r="C6" s="127" t="s">
        <v>68</v>
      </c>
      <c r="D6" s="126" t="s">
        <v>68</v>
      </c>
      <c r="E6" s="127" t="s">
        <v>68</v>
      </c>
      <c r="F6" s="19"/>
    </row>
    <row r="7" spans="1:6" ht="12.75">
      <c r="A7" s="141" t="s">
        <v>177</v>
      </c>
      <c r="B7" s="128">
        <f>Ultimate!B18</f>
        <v>131861</v>
      </c>
      <c r="C7" s="228">
        <f>B7</f>
        <v>131861</v>
      </c>
      <c r="D7" s="128">
        <f>Ultimate!B19</f>
        <v>168391</v>
      </c>
      <c r="E7" s="129">
        <f>D7</f>
        <v>168391</v>
      </c>
      <c r="F7" s="19"/>
    </row>
    <row r="8" spans="1:6" ht="12.75">
      <c r="A8" s="142"/>
      <c r="B8" s="130"/>
      <c r="C8" s="161"/>
      <c r="D8" s="130"/>
      <c r="E8" s="131"/>
      <c r="F8" s="19"/>
    </row>
    <row r="9" spans="1:6" ht="12.75">
      <c r="A9" s="142" t="s">
        <v>69</v>
      </c>
      <c r="B9" s="226">
        <v>0.86</v>
      </c>
      <c r="C9" s="229">
        <f>B9</f>
        <v>0.86</v>
      </c>
      <c r="D9" s="226">
        <v>0.9</v>
      </c>
      <c r="E9" s="227">
        <f>D9</f>
        <v>0.9</v>
      </c>
      <c r="F9" s="19"/>
    </row>
    <row r="10" spans="1:6" ht="12.75">
      <c r="A10" s="142"/>
      <c r="B10" s="130"/>
      <c r="C10" s="161"/>
      <c r="D10" s="130"/>
      <c r="E10" s="131"/>
      <c r="F10" s="19"/>
    </row>
    <row r="11" spans="1:6" ht="12.75">
      <c r="A11" s="142" t="s">
        <v>70</v>
      </c>
      <c r="B11" s="134">
        <f>B7*B9</f>
        <v>113400.45999999999</v>
      </c>
      <c r="C11" s="135">
        <f>C7*C9</f>
        <v>113400.45999999999</v>
      </c>
      <c r="D11" s="134">
        <f>D7*D9</f>
        <v>151551.9</v>
      </c>
      <c r="E11" s="135">
        <f>E7*E9</f>
        <v>151551.9</v>
      </c>
      <c r="F11" s="19"/>
    </row>
    <row r="12" spans="1:6" ht="12.75">
      <c r="A12" s="142"/>
      <c r="B12" s="130"/>
      <c r="C12" s="161"/>
      <c r="D12" s="130"/>
      <c r="E12" s="131"/>
      <c r="F12" s="19"/>
    </row>
    <row r="13" spans="1:6" ht="12.75">
      <c r="A13" s="142" t="s">
        <v>106</v>
      </c>
      <c r="B13" s="136">
        <f>Ultimate!E18</f>
        <v>4.649530349743479</v>
      </c>
      <c r="C13" s="230">
        <f>Ultimate!F18</f>
        <v>1.763790859868162</v>
      </c>
      <c r="D13" s="136">
        <f>Ultimate!E19</f>
        <v>11.521789880507693</v>
      </c>
      <c r="E13" s="137">
        <f>Ultimate!F19</f>
        <v>2.848478787899376</v>
      </c>
      <c r="F13" s="19"/>
    </row>
    <row r="14" spans="1:6" ht="12.75">
      <c r="A14" s="142"/>
      <c r="B14" s="130"/>
      <c r="C14" s="161"/>
      <c r="D14" s="130"/>
      <c r="E14" s="131"/>
      <c r="F14" s="19"/>
    </row>
    <row r="15" spans="1:6" ht="12.75">
      <c r="A15" s="142" t="s">
        <v>71</v>
      </c>
      <c r="B15" s="132">
        <f>1-1/B13</f>
        <v>0.7849245139231812</v>
      </c>
      <c r="C15" s="138">
        <f>1-1/C13</f>
        <v>0.4330393570160881</v>
      </c>
      <c r="D15" s="132">
        <f>1-1/D13</f>
        <v>0.9132079294648675</v>
      </c>
      <c r="E15" s="138">
        <f>1-1/E13</f>
        <v>0.6489354232693954</v>
      </c>
      <c r="F15" s="19"/>
    </row>
    <row r="16" spans="1:6" ht="12.75">
      <c r="A16" s="142"/>
      <c r="B16" s="130"/>
      <c r="C16" s="161"/>
      <c r="D16" s="130"/>
      <c r="E16" s="131"/>
      <c r="F16" s="19"/>
    </row>
    <row r="17" spans="1:6" ht="12.75">
      <c r="A17" s="142" t="s">
        <v>72</v>
      </c>
      <c r="B17" s="134">
        <f>B11*B15</f>
        <v>89010.80094416515</v>
      </c>
      <c r="C17" s="135">
        <f>C11*C15</f>
        <v>49106.86228372862</v>
      </c>
      <c r="D17" s="134">
        <f>D11*D15</f>
        <v>138398.39680546665</v>
      </c>
      <c r="E17" s="135">
        <f>E11*E15</f>
        <v>98347.39637378107</v>
      </c>
      <c r="F17" s="19"/>
    </row>
    <row r="18" spans="1:6" ht="12.75">
      <c r="A18" s="142"/>
      <c r="B18" s="130"/>
      <c r="C18" s="161"/>
      <c r="D18" s="130"/>
      <c r="E18" s="131"/>
      <c r="F18" s="19"/>
    </row>
    <row r="19" spans="1:6" ht="12.75">
      <c r="A19" s="142" t="str">
        <f>"(7) Actual Losses @ "&amp;TEXT(curreval,"mm/dd/yy")&amp;" (slide 11)"</f>
        <v>(7) Actual Losses @ 12/31/08 (slide 11)</v>
      </c>
      <c r="B19" s="134">
        <f>Ultimate!C18</f>
        <v>23263</v>
      </c>
      <c r="C19" s="135">
        <f>Ultimate!D18</f>
        <v>64628</v>
      </c>
      <c r="D19" s="134">
        <f>Ultimate!C19</f>
        <v>15073</v>
      </c>
      <c r="E19" s="135">
        <f>Ultimate!D19</f>
        <v>55297</v>
      </c>
      <c r="F19" s="19"/>
    </row>
    <row r="20" spans="1:6" ht="12.75">
      <c r="A20" s="142"/>
      <c r="B20" s="130"/>
      <c r="C20" s="161"/>
      <c r="D20" s="130"/>
      <c r="E20" s="131"/>
      <c r="F20" s="19"/>
    </row>
    <row r="21" spans="1:6" ht="12.75">
      <c r="A21" s="143" t="s">
        <v>73</v>
      </c>
      <c r="B21" s="139">
        <f>B17+B19</f>
        <v>112273.80094416515</v>
      </c>
      <c r="C21" s="140">
        <f>C17+C19</f>
        <v>113734.86228372861</v>
      </c>
      <c r="D21" s="139">
        <f>D17+D19</f>
        <v>153471.39680546665</v>
      </c>
      <c r="E21" s="140">
        <f>E17+E19</f>
        <v>153644.39637378108</v>
      </c>
      <c r="F21" s="19"/>
    </row>
    <row r="22" spans="1:6" ht="12.75">
      <c r="A22" s="18"/>
      <c r="B22" s="18"/>
      <c r="C22" s="18"/>
      <c r="D22" s="18"/>
      <c r="E22" s="19"/>
      <c r="F22" s="19"/>
    </row>
    <row r="25" ht="12.75">
      <c r="A25" s="2" t="s">
        <v>150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4" width="8.8515625" style="2" bestFit="1" customWidth="1"/>
    <col min="5" max="5" width="9.57421875" style="2" customWidth="1"/>
    <col min="6" max="8" width="9.140625" style="2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24"/>
    </row>
    <row r="2" spans="1:11" s="4" customFormat="1" ht="15">
      <c r="A2" s="16" t="s">
        <v>67</v>
      </c>
      <c r="B2" s="16"/>
      <c r="C2" s="16"/>
      <c r="D2" s="16"/>
      <c r="E2" s="16"/>
      <c r="F2" s="16"/>
      <c r="G2" s="16"/>
      <c r="H2" s="16"/>
      <c r="I2" s="16"/>
      <c r="J2" s="16"/>
      <c r="K2" s="24"/>
    </row>
    <row r="3" spans="1:11" ht="12.75">
      <c r="A3" s="18"/>
      <c r="B3" s="18"/>
      <c r="C3" s="18"/>
      <c r="D3" s="18"/>
      <c r="E3" s="18"/>
      <c r="F3" s="18"/>
      <c r="G3" s="18"/>
      <c r="H3" s="18"/>
      <c r="I3" s="19"/>
      <c r="J3" s="18"/>
      <c r="K3" s="18"/>
    </row>
    <row r="4" spans="1:11" ht="12.75">
      <c r="A4" s="18"/>
      <c r="B4" s="18"/>
      <c r="C4" s="147" t="s">
        <v>51</v>
      </c>
      <c r="D4" s="148"/>
      <c r="E4" s="147" t="s">
        <v>56</v>
      </c>
      <c r="F4" s="148"/>
      <c r="G4" s="147" t="s">
        <v>56</v>
      </c>
      <c r="H4" s="148"/>
      <c r="I4" s="147" t="s">
        <v>58</v>
      </c>
      <c r="J4" s="148"/>
      <c r="K4" s="18"/>
    </row>
    <row r="5" spans="1:11" ht="12.75">
      <c r="A5" s="144" t="s">
        <v>0</v>
      </c>
      <c r="B5" s="146" t="s">
        <v>49</v>
      </c>
      <c r="C5" s="149" t="str">
        <f>"@ "&amp;TEXT(curreval,"mm/dd/yy")</f>
        <v>@ 12/31/08</v>
      </c>
      <c r="D5" s="150"/>
      <c r="E5" s="152" t="s">
        <v>57</v>
      </c>
      <c r="F5" s="150"/>
      <c r="G5" s="152" t="s">
        <v>74</v>
      </c>
      <c r="H5" s="150"/>
      <c r="I5" s="152" t="s">
        <v>59</v>
      </c>
      <c r="J5" s="150"/>
      <c r="K5" s="18"/>
    </row>
    <row r="6" spans="1:11" ht="12.75">
      <c r="A6" s="145" t="s">
        <v>1</v>
      </c>
      <c r="B6" s="145" t="s">
        <v>50</v>
      </c>
      <c r="C6" s="151" t="s">
        <v>52</v>
      </c>
      <c r="D6" s="151" t="s">
        <v>53</v>
      </c>
      <c r="E6" s="151" t="s">
        <v>52</v>
      </c>
      <c r="F6" s="151" t="s">
        <v>53</v>
      </c>
      <c r="G6" s="151" t="s">
        <v>52</v>
      </c>
      <c r="H6" s="151" t="s">
        <v>53</v>
      </c>
      <c r="I6" s="151" t="s">
        <v>52</v>
      </c>
      <c r="J6" s="151" t="s">
        <v>53</v>
      </c>
      <c r="K6" s="18"/>
    </row>
    <row r="7" spans="1:11" s="5" customFormat="1" ht="12">
      <c r="A7" s="167" t="s">
        <v>60</v>
      </c>
      <c r="B7" s="167" t="s">
        <v>62</v>
      </c>
      <c r="C7" s="158" t="s">
        <v>102</v>
      </c>
      <c r="D7" s="159" t="s">
        <v>103</v>
      </c>
      <c r="E7" s="158" t="s">
        <v>107</v>
      </c>
      <c r="F7" s="159" t="s">
        <v>108</v>
      </c>
      <c r="G7" s="158" t="s">
        <v>75</v>
      </c>
      <c r="H7" s="159" t="s">
        <v>76</v>
      </c>
      <c r="I7" s="158" t="s">
        <v>65</v>
      </c>
      <c r="J7" s="159" t="s">
        <v>66</v>
      </c>
      <c r="K7" s="32"/>
    </row>
    <row r="8" spans="1:11" ht="12.75">
      <c r="A8" s="171"/>
      <c r="B8" s="168"/>
      <c r="C8" s="130"/>
      <c r="D8" s="161"/>
      <c r="E8" s="165" t="s">
        <v>152</v>
      </c>
      <c r="F8" s="166"/>
      <c r="G8" s="130"/>
      <c r="H8" s="161"/>
      <c r="I8" s="160"/>
      <c r="J8" s="161"/>
      <c r="K8" s="18"/>
    </row>
    <row r="9" spans="1:11" ht="12.75">
      <c r="A9" s="171">
        <f aca="true" t="shared" si="0" ref="A9:A17">A10-1</f>
        <v>1998</v>
      </c>
      <c r="B9" s="169">
        <f>'Dist of EP'!B5</f>
        <v>22122</v>
      </c>
      <c r="C9" s="134">
        <f>'Paid Data'!$L6</f>
        <v>14033</v>
      </c>
      <c r="D9" s="135">
        <f>'Incd Data'!$L6</f>
        <v>14778</v>
      </c>
      <c r="E9" s="134">
        <f>Ultimate!G9</f>
        <v>15085.474999999999</v>
      </c>
      <c r="F9" s="135">
        <f>Ultimate!H9</f>
        <v>15147.449999999999</v>
      </c>
      <c r="G9" s="134">
        <f>E9-D9</f>
        <v>307.47499999999854</v>
      </c>
      <c r="H9" s="135">
        <f>F9-D9</f>
        <v>369.4499999999989</v>
      </c>
      <c r="I9" s="162">
        <f>E9/B9</f>
        <v>0.6819218425097188</v>
      </c>
      <c r="J9" s="133">
        <f>F9/B9</f>
        <v>0.6847233523189584</v>
      </c>
      <c r="K9" s="18"/>
    </row>
    <row r="10" spans="1:11" ht="12.75">
      <c r="A10" s="171">
        <f t="shared" si="0"/>
        <v>1999</v>
      </c>
      <c r="B10" s="169">
        <f>'Dist of EP'!B6</f>
        <v>26474</v>
      </c>
      <c r="C10" s="134">
        <f>'Paid Data'!$K7</f>
        <v>16972</v>
      </c>
      <c r="D10" s="135">
        <f>'Incd Data'!$K7</f>
        <v>18208</v>
      </c>
      <c r="E10" s="134">
        <f>Ultimate!G10</f>
        <v>18831.324043836423</v>
      </c>
      <c r="F10" s="135">
        <f>Ultimate!H10</f>
        <v>18925.737294997594</v>
      </c>
      <c r="G10" s="134">
        <f aca="true" t="shared" si="1" ref="G10:G19">E10-D10</f>
        <v>623.3240438364228</v>
      </c>
      <c r="H10" s="135">
        <f aca="true" t="shared" si="2" ref="H10:H19">F10-D10</f>
        <v>717.7372949975943</v>
      </c>
      <c r="I10" s="162">
        <f aca="true" t="shared" si="3" ref="I10:I19">E10/B10</f>
        <v>0.7113138945318586</v>
      </c>
      <c r="J10" s="133">
        <f aca="true" t="shared" si="4" ref="J10:J19">F10/B10</f>
        <v>0.7148801577018054</v>
      </c>
      <c r="K10" s="18"/>
    </row>
    <row r="11" spans="1:11" ht="12.75">
      <c r="A11" s="171">
        <f t="shared" si="0"/>
        <v>2000</v>
      </c>
      <c r="B11" s="169">
        <f>'Dist of EP'!B7</f>
        <v>30286</v>
      </c>
      <c r="C11" s="134">
        <f>'Paid Data'!$J8</f>
        <v>19735</v>
      </c>
      <c r="D11" s="135">
        <f>'Incd Data'!$J8</f>
        <v>21465</v>
      </c>
      <c r="E11" s="134">
        <f>Ultimate!G11</f>
        <v>22602.711109864944</v>
      </c>
      <c r="F11" s="135">
        <f>Ultimate!H11</f>
        <v>22714.919239833966</v>
      </c>
      <c r="G11" s="134">
        <f t="shared" si="1"/>
        <v>1137.7111098649439</v>
      </c>
      <c r="H11" s="135">
        <f t="shared" si="2"/>
        <v>1249.9192398339655</v>
      </c>
      <c r="I11" s="162">
        <f t="shared" si="3"/>
        <v>0.7463088922229725</v>
      </c>
      <c r="J11" s="133">
        <f t="shared" si="4"/>
        <v>0.750013842694115</v>
      </c>
      <c r="K11" s="18"/>
    </row>
    <row r="12" spans="1:11" ht="12.75">
      <c r="A12" s="171">
        <f t="shared" si="0"/>
        <v>2001</v>
      </c>
      <c r="B12" s="169">
        <f>'Dist of EP'!B8</f>
        <v>37741</v>
      </c>
      <c r="C12" s="134">
        <f>'Paid Data'!$I9</f>
        <v>24597</v>
      </c>
      <c r="D12" s="135">
        <f>'Incd Data'!$I9</f>
        <v>27550</v>
      </c>
      <c r="E12" s="134">
        <f>Ultimate!G12</f>
        <v>29452.20865597886</v>
      </c>
      <c r="F12" s="135">
        <f>Ultimate!H12</f>
        <v>29674.795482871974</v>
      </c>
      <c r="G12" s="134">
        <f t="shared" si="1"/>
        <v>1902.2086559788586</v>
      </c>
      <c r="H12" s="135">
        <f t="shared" si="2"/>
        <v>2124.795482871974</v>
      </c>
      <c r="I12" s="162">
        <f t="shared" si="3"/>
        <v>0.7803770079218584</v>
      </c>
      <c r="J12" s="133">
        <f t="shared" si="4"/>
        <v>0.7862747537922147</v>
      </c>
      <c r="K12" s="18"/>
    </row>
    <row r="13" spans="1:11" ht="12.75">
      <c r="A13" s="171">
        <f t="shared" si="0"/>
        <v>2002</v>
      </c>
      <c r="B13" s="169">
        <f>'Dist of EP'!B9</f>
        <v>45691</v>
      </c>
      <c r="C13" s="134">
        <f>'Paid Data'!$H10</f>
        <v>29409</v>
      </c>
      <c r="D13" s="135">
        <f>'Incd Data'!$H10</f>
        <v>34584</v>
      </c>
      <c r="E13" s="134">
        <f>Ultimate!G13</f>
        <v>37458.246546912145</v>
      </c>
      <c r="F13" s="135">
        <f>Ultimate!H13</f>
        <v>37935.56243018086</v>
      </c>
      <c r="G13" s="134">
        <f t="shared" si="1"/>
        <v>2874.2465469121453</v>
      </c>
      <c r="H13" s="135">
        <f t="shared" si="2"/>
        <v>3351.5624301808566</v>
      </c>
      <c r="I13" s="162">
        <f t="shared" si="3"/>
        <v>0.8198167373642982</v>
      </c>
      <c r="J13" s="133">
        <f t="shared" si="4"/>
        <v>0.8302633435508274</v>
      </c>
      <c r="K13" s="18"/>
    </row>
    <row r="14" spans="1:11" ht="12.75">
      <c r="A14" s="171">
        <f t="shared" si="0"/>
        <v>2003</v>
      </c>
      <c r="B14" s="169">
        <f>'Dist of EP'!B10</f>
        <v>50562</v>
      </c>
      <c r="C14" s="134">
        <f>'Paid Data'!$G11</f>
        <v>30643</v>
      </c>
      <c r="D14" s="135">
        <f>'Incd Data'!$G11</f>
        <v>38965</v>
      </c>
      <c r="E14" s="134">
        <f>Ultimate!G14</f>
        <v>43070.28940571934</v>
      </c>
      <c r="F14" s="135">
        <f>Ultimate!H14</f>
        <v>43727.128872905094</v>
      </c>
      <c r="G14" s="134">
        <f t="shared" si="1"/>
        <v>4105.289405719341</v>
      </c>
      <c r="H14" s="135">
        <f t="shared" si="2"/>
        <v>4762.128872905094</v>
      </c>
      <c r="I14" s="162">
        <f t="shared" si="3"/>
        <v>0.8518312053660722</v>
      </c>
      <c r="J14" s="133">
        <f t="shared" si="4"/>
        <v>0.8648219784206538</v>
      </c>
      <c r="K14" s="18"/>
    </row>
    <row r="15" spans="1:11" ht="12.75">
      <c r="A15" s="171">
        <f t="shared" si="0"/>
        <v>2004</v>
      </c>
      <c r="B15" s="169">
        <f>'Dist of EP'!B11</f>
        <v>60349</v>
      </c>
      <c r="C15" s="134">
        <f>'Paid Data'!$F12</f>
        <v>31250</v>
      </c>
      <c r="D15" s="135">
        <f>'Incd Data'!$F12</f>
        <v>44488</v>
      </c>
      <c r="E15" s="134">
        <f>Ultimate!G15</f>
        <v>50889.10072340252</v>
      </c>
      <c r="F15" s="135">
        <f>Ultimate!H15</f>
        <v>51846.299045596206</v>
      </c>
      <c r="G15" s="134">
        <f t="shared" si="1"/>
        <v>6401.100723402516</v>
      </c>
      <c r="H15" s="135">
        <f t="shared" si="2"/>
        <v>7358.299045596206</v>
      </c>
      <c r="I15" s="162">
        <f t="shared" si="3"/>
        <v>0.8432467932095398</v>
      </c>
      <c r="J15" s="133">
        <f t="shared" si="4"/>
        <v>0.8591078401563607</v>
      </c>
      <c r="K15" s="18"/>
    </row>
    <row r="16" spans="1:11" ht="12.75">
      <c r="A16" s="171">
        <f t="shared" si="0"/>
        <v>2005</v>
      </c>
      <c r="B16" s="169">
        <f>'Dist of EP'!B12</f>
        <v>75972</v>
      </c>
      <c r="C16" s="134">
        <f>'Paid Data'!$E13</f>
        <v>29611</v>
      </c>
      <c r="D16" s="135">
        <f>'Incd Data'!$E13</f>
        <v>50322</v>
      </c>
      <c r="E16" s="134">
        <f>Ultimate!G16</f>
        <v>60816.79139059044</v>
      </c>
      <c r="F16" s="135">
        <f>Ultimate!H16</f>
        <v>62293.760784793005</v>
      </c>
      <c r="G16" s="134">
        <f t="shared" si="1"/>
        <v>10494.791390590442</v>
      </c>
      <c r="H16" s="135">
        <f t="shared" si="2"/>
        <v>11971.760784793005</v>
      </c>
      <c r="I16" s="162">
        <f t="shared" si="3"/>
        <v>0.8005158662479656</v>
      </c>
      <c r="J16" s="133">
        <f t="shared" si="4"/>
        <v>0.8199568365291555</v>
      </c>
      <c r="K16" s="18"/>
    </row>
    <row r="17" spans="1:11" ht="12.75">
      <c r="A17" s="171">
        <f t="shared" si="0"/>
        <v>2006</v>
      </c>
      <c r="B17" s="169">
        <f>'Dist of EP'!B13</f>
        <v>97616</v>
      </c>
      <c r="C17" s="134">
        <f>'Paid Data'!$D14</f>
        <v>27677</v>
      </c>
      <c r="D17" s="135">
        <f>'Incd Data'!$D14</f>
        <v>58061</v>
      </c>
      <c r="E17" s="134">
        <f>Ultimate!G17</f>
        <v>79303.38477546853</v>
      </c>
      <c r="F17" s="135">
        <f>Ultimate!H17</f>
        <v>81536.99907884089</v>
      </c>
      <c r="G17" s="134">
        <f t="shared" si="1"/>
        <v>21242.384775468527</v>
      </c>
      <c r="H17" s="135">
        <f t="shared" si="2"/>
        <v>23475.99907884089</v>
      </c>
      <c r="I17" s="162">
        <f t="shared" si="3"/>
        <v>0.8124014995028328</v>
      </c>
      <c r="J17" s="133">
        <f t="shared" si="4"/>
        <v>0.8352831408666703</v>
      </c>
      <c r="K17" s="18"/>
    </row>
    <row r="18" spans="1:11" ht="12.75">
      <c r="A18" s="171">
        <f>A19-1</f>
        <v>2007</v>
      </c>
      <c r="B18" s="169">
        <f>'Dist of EP'!B14</f>
        <v>131861</v>
      </c>
      <c r="C18" s="134">
        <f>'Paid Data'!$C15</f>
        <v>23263</v>
      </c>
      <c r="D18" s="135">
        <f>'Incd Data'!$C15</f>
        <v>64628</v>
      </c>
      <c r="E18" s="134">
        <f>BornFerg!B21</f>
        <v>112273.80094416515</v>
      </c>
      <c r="F18" s="135">
        <f>BornFerg!C21</f>
        <v>113734.86228372861</v>
      </c>
      <c r="G18" s="134">
        <f t="shared" si="1"/>
        <v>47645.80094416515</v>
      </c>
      <c r="H18" s="135">
        <f t="shared" si="2"/>
        <v>49106.86228372861</v>
      </c>
      <c r="I18" s="162">
        <f t="shared" si="3"/>
        <v>0.8514557067227243</v>
      </c>
      <c r="J18" s="133">
        <f t="shared" si="4"/>
        <v>0.8625360211414187</v>
      </c>
      <c r="K18" s="18"/>
    </row>
    <row r="19" spans="1:11" ht="12.75">
      <c r="A19" s="145">
        <f>curryear</f>
        <v>2008</v>
      </c>
      <c r="B19" s="170">
        <f>'Dist of EP'!B15</f>
        <v>168391</v>
      </c>
      <c r="C19" s="139">
        <f>'Paid Data'!$B16</f>
        <v>15073</v>
      </c>
      <c r="D19" s="140">
        <f>'Incd Data'!$B16</f>
        <v>55297</v>
      </c>
      <c r="E19" s="139">
        <f>BornFerg!D21</f>
        <v>153471.39680546665</v>
      </c>
      <c r="F19" s="140">
        <f>BornFerg!E21</f>
        <v>153644.39637378108</v>
      </c>
      <c r="G19" s="139">
        <f t="shared" si="1"/>
        <v>98174.39680546665</v>
      </c>
      <c r="H19" s="140">
        <f t="shared" si="2"/>
        <v>98347.39637378108</v>
      </c>
      <c r="I19" s="163">
        <f t="shared" si="3"/>
        <v>0.9113990462997823</v>
      </c>
      <c r="J19" s="164">
        <f t="shared" si="4"/>
        <v>0.9124264145576728</v>
      </c>
      <c r="K19" s="18"/>
    </row>
    <row r="20" spans="1:11" ht="12.75">
      <c r="A20" s="151" t="s">
        <v>61</v>
      </c>
      <c r="B20" s="153">
        <f aca="true" t="shared" si="5" ref="B20:H20">SUM(B9:B19)</f>
        <v>747065</v>
      </c>
      <c r="C20" s="154">
        <f t="shared" si="5"/>
        <v>262263</v>
      </c>
      <c r="D20" s="155">
        <f t="shared" si="5"/>
        <v>428346</v>
      </c>
      <c r="E20" s="154">
        <f t="shared" si="5"/>
        <v>623254.7294014051</v>
      </c>
      <c r="F20" s="155">
        <f t="shared" si="5"/>
        <v>631181.9108875294</v>
      </c>
      <c r="G20" s="154">
        <f t="shared" si="5"/>
        <v>194908.729401405</v>
      </c>
      <c r="H20" s="155">
        <f t="shared" si="5"/>
        <v>202835.9108875293</v>
      </c>
      <c r="I20" s="156">
        <f>E20/B20</f>
        <v>0.8342710867212426</v>
      </c>
      <c r="J20" s="157">
        <f>F20/B20</f>
        <v>0.8448821868077468</v>
      </c>
      <c r="K20" s="18"/>
    </row>
    <row r="21" spans="1:11" ht="12.75">
      <c r="A21" s="18"/>
      <c r="B21" s="18"/>
      <c r="C21" s="18"/>
      <c r="D21" s="18"/>
      <c r="E21" s="18"/>
      <c r="F21" s="18"/>
      <c r="G21" s="18"/>
      <c r="H21" s="18"/>
      <c r="I21" s="19"/>
      <c r="J21" s="18"/>
      <c r="K21" s="18"/>
    </row>
    <row r="25" ht="12.75">
      <c r="A25" s="2" t="s">
        <v>151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16384" width="9.140625" style="2" customWidth="1"/>
  </cols>
  <sheetData>
    <row r="1" spans="1:3" ht="18">
      <c r="A1" s="35" t="s">
        <v>92</v>
      </c>
      <c r="B1" s="36"/>
      <c r="C1" s="18"/>
    </row>
    <row r="2" spans="1:3" ht="12.75">
      <c r="A2" s="18"/>
      <c r="B2" s="37"/>
      <c r="C2" s="18"/>
    </row>
    <row r="3" spans="1:3" ht="12.75">
      <c r="A3" s="18" t="s">
        <v>109</v>
      </c>
      <c r="B3" s="38">
        <f>'Ultimate Revised'!G20</f>
        <v>194908.729401405</v>
      </c>
      <c r="C3" s="18"/>
    </row>
    <row r="4" spans="1:3" ht="12.75">
      <c r="A4" s="18"/>
      <c r="B4" s="38"/>
      <c r="C4" s="18"/>
    </row>
    <row r="5" spans="1:3" ht="12.75">
      <c r="A5" s="18" t="s">
        <v>110</v>
      </c>
      <c r="B5" s="38">
        <f>'Ultimate Revised'!H20</f>
        <v>202835.9108875293</v>
      </c>
      <c r="C5" s="18"/>
    </row>
    <row r="6" spans="1:3" ht="12.75">
      <c r="A6" s="18"/>
      <c r="B6" s="39"/>
      <c r="C6" s="18"/>
    </row>
    <row r="7" spans="1:3" ht="12.75">
      <c r="A7" s="18" t="s">
        <v>98</v>
      </c>
      <c r="B7" s="39">
        <f>AVERAGE(B3,B5)</f>
        <v>198872.32014446714</v>
      </c>
      <c r="C7" s="18"/>
    </row>
    <row r="8" spans="1:3" ht="12.75">
      <c r="A8" s="18"/>
      <c r="B8" s="39"/>
      <c r="C8" s="18"/>
    </row>
    <row r="9" spans="1:3" ht="12.75">
      <c r="A9" s="18" t="s">
        <v>94</v>
      </c>
      <c r="B9" s="39">
        <f>198304</f>
        <v>198304</v>
      </c>
      <c r="C9" s="18"/>
    </row>
    <row r="10" spans="1:3" ht="12.75">
      <c r="A10" s="18"/>
      <c r="B10" s="39"/>
      <c r="C10" s="18"/>
    </row>
    <row r="11" spans="1:3" ht="12.75">
      <c r="A11" s="18" t="s">
        <v>95</v>
      </c>
      <c r="B11" s="39">
        <f>B9-B7</f>
        <v>-568.3201444671431</v>
      </c>
      <c r="C11" s="18"/>
    </row>
    <row r="12" spans="1:3" ht="12.75">
      <c r="A12" s="18"/>
      <c r="B12" s="18"/>
      <c r="C12" s="18"/>
    </row>
    <row r="15" ht="12.75">
      <c r="A15" s="2" t="s">
        <v>153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>updated May2007 L Halliwell</dc:description>
  <cp:lastModifiedBy>Cecily Marx</cp:lastModifiedBy>
  <cp:lastPrinted>2005-07-20T17:14:39Z</cp:lastPrinted>
  <dcterms:created xsi:type="dcterms:W3CDTF">2000-04-26T19:08:04Z</dcterms:created>
  <dcterms:modified xsi:type="dcterms:W3CDTF">2009-09-08T18:03:57Z</dcterms:modified>
  <cp:category/>
  <cp:version/>
  <cp:contentType/>
  <cp:contentStatus/>
</cp:coreProperties>
</file>