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35" windowHeight="8895" activeTab="4"/>
  </bookViews>
  <sheets>
    <sheet name="Input" sheetId="1" r:id="rId1"/>
    <sheet name="Consid 1a" sheetId="2" r:id="rId2"/>
    <sheet name="Consid 3a" sheetId="3" r:id="rId3"/>
    <sheet name="Consid 5a" sheetId="4" r:id="rId4"/>
    <sheet name="Consid 5b" sheetId="5" r:id="rId5"/>
    <sheet name="Consid 6aa" sheetId="6" r:id="rId6"/>
    <sheet name="Consid 7" sheetId="7" r:id="rId7"/>
    <sheet name="Consid 7b" sheetId="8" r:id="rId8"/>
    <sheet name="Consid 8a" sheetId="9" r:id="rId9"/>
    <sheet name="Consid 9" sheetId="10" r:id="rId10"/>
    <sheet name="Consid 10a" sheetId="11" r:id="rId11"/>
    <sheet name="Consid 10b" sheetId="12" r:id="rId12"/>
    <sheet name="Consid 11" sheetId="13" r:id="rId13"/>
    <sheet name="Consid 12a" sheetId="14" r:id="rId14"/>
    <sheet name="Consid 12b" sheetId="15" r:id="rId15"/>
  </sheets>
  <definedNames>
    <definedName name="curreval">'Input'!$B$5</definedName>
    <definedName name="curryear">'Input'!$B$6</definedName>
  </definedNames>
  <calcPr calcMode="manual" fullCalcOnLoad="1"/>
</workbook>
</file>

<file path=xl/sharedStrings.xml><?xml version="1.0" encoding="utf-8"?>
<sst xmlns="http://schemas.openxmlformats.org/spreadsheetml/2006/main" count="330" uniqueCount="178">
  <si>
    <t>Accident</t>
  </si>
  <si>
    <t>Year</t>
  </si>
  <si>
    <t>Ultimate</t>
  </si>
  <si>
    <t>*</t>
  </si>
  <si>
    <t>Losses</t>
  </si>
  <si>
    <t>Paid</t>
  </si>
  <si>
    <t>Number of</t>
  </si>
  <si>
    <t>Average</t>
  </si>
  <si>
    <t>(1)</t>
  </si>
  <si>
    <t>(2)</t>
  </si>
  <si>
    <t>(3)</t>
  </si>
  <si>
    <t>(4)</t>
  </si>
  <si>
    <t>24 Months</t>
  </si>
  <si>
    <t>Total</t>
  </si>
  <si>
    <t>Claims</t>
  </si>
  <si>
    <t>$</t>
  </si>
  <si>
    <t>Calendar</t>
  </si>
  <si>
    <t>Date</t>
  </si>
  <si>
    <t>Cumulative</t>
  </si>
  <si>
    <t>Closed Claims</t>
  </si>
  <si>
    <t>% of</t>
  </si>
  <si>
    <t>No.</t>
  </si>
  <si>
    <t>Settlement</t>
  </si>
  <si>
    <t>Value</t>
  </si>
  <si>
    <t>Cumulative Paid</t>
  </si>
  <si>
    <t>on Closed Claims</t>
  </si>
  <si>
    <t>TOTAL</t>
  </si>
  <si>
    <t>Industry Schedule P Data</t>
  </si>
  <si>
    <t>(millions)</t>
  </si>
  <si>
    <t>(3)=(2)/(1)</t>
  </si>
  <si>
    <t>(months)</t>
  </si>
  <si>
    <t>Age</t>
  </si>
  <si>
    <t>Paid Losses</t>
  </si>
  <si>
    <t>If adjustments are not made, severe distortions can result:</t>
  </si>
  <si>
    <t>Earned</t>
  </si>
  <si>
    <t>Premium</t>
  </si>
  <si>
    <t>Ratio</t>
  </si>
  <si>
    <t>Reserves</t>
  </si>
  <si>
    <t>Loss Ratio</t>
  </si>
  <si>
    <t>Ratio of</t>
  </si>
  <si>
    <t>Actual Rates to</t>
  </si>
  <si>
    <t>Actual</t>
  </si>
  <si>
    <t>(5)=(2)x(4)-(3)</t>
  </si>
  <si>
    <t>Adequate Rates</t>
  </si>
  <si>
    <t>Using Actual</t>
  </si>
  <si>
    <t>Error = $1,500</t>
  </si>
  <si>
    <t>Line of Business</t>
  </si>
  <si>
    <t>15 Years to Ultimate</t>
  </si>
  <si>
    <t>25 Years to Ultimate</t>
  </si>
  <si>
    <t>WC Treaty</t>
  </si>
  <si>
    <t>GL Treaty</t>
  </si>
  <si>
    <t>AL Treaty</t>
  </si>
  <si>
    <t>How Much Tail Can There Be?</t>
  </si>
  <si>
    <t>Development in Reinsured Layers</t>
  </si>
  <si>
    <t>Selected Cumulative Age to Ultimate Factors</t>
  </si>
  <si>
    <t>Source:  RAA data</t>
  </si>
  <si>
    <t>ILLUSTRATION:</t>
  </si>
  <si>
    <t>One Claim</t>
  </si>
  <si>
    <t>12 Months</t>
  </si>
  <si>
    <t>36 Months (Ult.)</t>
  </si>
  <si>
    <t>Dollars Reported as of:</t>
  </si>
  <si>
    <t>% of Ultimate Losses Reported as of:</t>
  </si>
  <si>
    <t>Loss Limited to $100,000</t>
  </si>
  <si>
    <t>Loss Limited to $500,000</t>
  </si>
  <si>
    <t>Unlimited Loss</t>
  </si>
  <si>
    <t>1st Dollar Coverage</t>
  </si>
  <si>
    <t>Losses in excess of $100,000</t>
  </si>
  <si>
    <t>Losses in excess of $500,000</t>
  </si>
  <si>
    <t>Resulting Development (Illustration):</t>
  </si>
  <si>
    <t>1-97</t>
  </si>
  <si>
    <t>98-100</t>
  </si>
  <si>
    <t>LDF = 2.47</t>
  </si>
  <si>
    <t>The Point:</t>
  </si>
  <si>
    <t>Average $</t>
  </si>
  <si>
    <t>12 Mos.</t>
  </si>
  <si>
    <t>24 Mos.</t>
  </si>
  <si>
    <t>36 Mos.</t>
  </si>
  <si>
    <t>48 Mos.</t>
  </si>
  <si>
    <t>60 Mos.</t>
  </si>
  <si>
    <t>Reported Losses</t>
  </si>
  <si>
    <t>Acc Yr.</t>
  </si>
  <si>
    <t>Paid to Reported Ratios</t>
  </si>
  <si>
    <t>9 mos.</t>
  </si>
  <si>
    <t>21 mos.</t>
  </si>
  <si>
    <t>33 mos.</t>
  </si>
  <si>
    <t>Age to Age Factors</t>
  </si>
  <si>
    <t>9-21</t>
  </si>
  <si>
    <t>21-33</t>
  </si>
  <si>
    <t>33-45</t>
  </si>
  <si>
    <t>Cumulative Factor</t>
  </si>
  <si>
    <t>to Ultimate</t>
  </si>
  <si>
    <t>(3)=(1)*(2)</t>
  </si>
  <si>
    <t>(4)=(3)-(1)</t>
  </si>
  <si>
    <t>Reported</t>
  </si>
  <si>
    <t>Factor</t>
  </si>
  <si>
    <t>Estimated</t>
  </si>
  <si>
    <t>Required</t>
  </si>
  <si>
    <t>as of</t>
  </si>
  <si>
    <t>to</t>
  </si>
  <si>
    <t>IBNR as of</t>
  </si>
  <si>
    <t>IS THIS CORRECT?</t>
  </si>
  <si>
    <t>1.</t>
  </si>
  <si>
    <t>2.</t>
  </si>
  <si>
    <t>Factor to Ultimate</t>
  </si>
  <si>
    <t>3.</t>
  </si>
  <si>
    <t>=(1) x (2)</t>
  </si>
  <si>
    <t>Estimated ultimate for 12 months</t>
  </si>
  <si>
    <t>4.</t>
  </si>
  <si>
    <t>=(3) x 0.75</t>
  </si>
  <si>
    <t>Estimated ultimate for 9 months</t>
  </si>
  <si>
    <t>5.</t>
  </si>
  <si>
    <t>=(4) - (1)</t>
  </si>
  <si>
    <t>(6)</t>
  </si>
  <si>
    <t>(7)=(4) / (6)</t>
  </si>
  <si>
    <t>Other Liability and Products Liability*</t>
  </si>
  <si>
    <t>*  Includes both claims-made and occurrence</t>
  </si>
  <si>
    <t>(8)=(2)x(7)-(3)</t>
  </si>
  <si>
    <t>Latest year to be shown in triangles</t>
  </si>
  <si>
    <t>Evaluation date</t>
  </si>
  <si>
    <t>range name</t>
  </si>
  <si>
    <t>value</t>
  </si>
  <si>
    <t>description</t>
  </si>
  <si>
    <t>curreval</t>
  </si>
  <si>
    <t>curryear</t>
  </si>
  <si>
    <t>Paid DCC</t>
  </si>
  <si>
    <t>View / Master / Slide Master</t>
  </si>
  <si>
    <t xml:space="preserve">current year   </t>
  </si>
  <si>
    <t>View / Master / Handouts Master</t>
  </si>
  <si>
    <t>Current year and location</t>
  </si>
  <si>
    <t>Slide</t>
  </si>
  <si>
    <t>Check for more current data</t>
  </si>
  <si>
    <t>57 mos. (ult.)</t>
  </si>
  <si>
    <t>45 mos.</t>
  </si>
  <si>
    <t>ESTIMATE AT 12 MONTHS</t>
  </si>
  <si>
    <t>STATUS 3 YEARS LATER</t>
  </si>
  <si>
    <t>Loss development can arise from the natural emergence of</t>
  </si>
  <si>
    <t>facts within the context of a company's reserving philosophy</t>
  </si>
  <si>
    <t>45-57</t>
  </si>
  <si>
    <t>Answer to "IS THIS CORRECT?"</t>
  </si>
  <si>
    <t>12-24</t>
  </si>
  <si>
    <t>24-36</t>
  </si>
  <si>
    <t>36-48</t>
  </si>
  <si>
    <t>Selected</t>
  </si>
  <si>
    <t>Tail</t>
  </si>
  <si>
    <t>48-60</t>
  </si>
  <si>
    <t>Prior</t>
  </si>
  <si>
    <t>Estimate</t>
  </si>
  <si>
    <t>Last Year</t>
  </si>
  <si>
    <t>Impact</t>
  </si>
  <si>
    <t>Total Prior Year impact:</t>
  </si>
  <si>
    <t>Increase in 4-year ultimate</t>
  </si>
  <si>
    <t>Easy … right?</t>
  </si>
  <si>
    <t>One year later the actuary comes to you.</t>
  </si>
  <si>
    <t>has this ever happened to you?</t>
  </si>
  <si>
    <t xml:space="preserve"> is it a pleasant discussion?</t>
  </si>
  <si>
    <t>What Happened???</t>
  </si>
  <si>
    <t>Bad news boss. We have to take a big hit to cover deterioration in the prior years.</t>
  </si>
  <si>
    <t>What happened?</t>
  </si>
  <si>
    <t>Did the actuary miss the boat last year?</t>
  </si>
  <si>
    <t>Did the actuary overreact this year?</t>
  </si>
  <si>
    <t>What if factors did not change?</t>
  </si>
  <si>
    <t>Prior selected</t>
  </si>
  <si>
    <t>Retain</t>
  </si>
  <si>
    <t>Last Year's Review</t>
  </si>
  <si>
    <t>AY</t>
  </si>
  <si>
    <t>This Year's Review</t>
  </si>
  <si>
    <t>Source:  The Thomson Corporation, June 2003</t>
  </si>
  <si>
    <t>Net Payments Through 12/31/02</t>
  </si>
  <si>
    <t>Check for more current RAA tail data</t>
  </si>
  <si>
    <t>Automatic edits to Intermediate 1.xls [Input] will flow through to sheets and to the links to Power Point file "2004 Inter_1.ppt"</t>
  </si>
  <si>
    <t>half of the impact is due to actual losses emerging higher than expected!</t>
  </si>
  <si>
    <t>the other half is due to change in assumptions on higher development.</t>
  </si>
  <si>
    <t>would it make sense to assume lower development … to keep estimates unchanged???</t>
  </si>
  <si>
    <t>Update Accident Year in text box</t>
  </si>
  <si>
    <t>(5)=(2)x(4)</t>
  </si>
  <si>
    <t>Adjusted</t>
  </si>
  <si>
    <t>Ultimates</t>
  </si>
  <si>
    <t>Manual Edits required in PP file "Inter_1.ppt"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</si>
</sst>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"/>
    <numFmt numFmtId="166" formatCode="0.000"/>
    <numFmt numFmtId="167" formatCode="#,##0.0"/>
    <numFmt numFmtId="168" formatCode="&quot;$&quot;#,##0"/>
    <numFmt numFmtId="169" formatCode="0.0%"/>
    <numFmt numFmtId="170" formatCode="&quot;$&quot;#,##0.00"/>
    <numFmt numFmtId="171" formatCode="mm\-yy"/>
    <numFmt numFmtId="172" formatCode="0_);\(0\)"/>
    <numFmt numFmtId="173" formatCode="_(&quot;$&quot;* #,##0_);_(&quot;$&quot;* \(#,##0\);_(&quot;$&quot;* &quot;-&quot;??_);_(@_)"/>
    <numFmt numFmtId="174" formatCode="0.00_);[Red]\(0.00\)"/>
    <numFmt numFmtId="175" formatCode="0.0000"/>
    <numFmt numFmtId="176" formatCode="#,##0.000_);[Red]\(#,##0.000\)"/>
    <numFmt numFmtId="177" formatCode="#,##0.000"/>
    <numFmt numFmtId="178" formatCode="0.0000000000000"/>
    <numFmt numFmtId="179" formatCode="0.00000000"/>
    <numFmt numFmtId="180" formatCode="0.0000000"/>
    <numFmt numFmtId="181" formatCode="0.000000"/>
    <numFmt numFmtId="182" formatCode="0.00000"/>
    <numFmt numFmtId="183" formatCode="0.000000000"/>
  </numFmts>
  <fonts count="29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u val="single"/>
      <sz val="10"/>
      <color indexed="13"/>
      <name val="Arial"/>
      <family val="2"/>
    </font>
    <font>
      <sz val="12"/>
      <color indexed="13"/>
      <name val="Arial"/>
      <family val="2"/>
    </font>
    <font>
      <b/>
      <sz val="10"/>
      <color indexed="13"/>
      <name val="Arial"/>
      <family val="2"/>
    </font>
    <font>
      <b/>
      <u val="single"/>
      <sz val="10"/>
      <color indexed="13"/>
      <name val="Arial"/>
      <family val="2"/>
    </font>
    <font>
      <i/>
      <sz val="10"/>
      <name val="Arial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67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166" fontId="0" fillId="2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6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Continuous"/>
    </xf>
    <xf numFmtId="173" fontId="0" fillId="0" borderId="0" xfId="44" applyNumberFormat="1" applyFont="1" applyAlignment="1">
      <alignment horizontal="centerContinuous"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9" fontId="0" fillId="0" borderId="0" xfId="57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0" fillId="0" borderId="10" xfId="0" applyBorder="1" applyAlignment="1" quotePrefix="1">
      <alignment horizontal="left"/>
    </xf>
    <xf numFmtId="0" fontId="0" fillId="0" borderId="11" xfId="0" applyBorder="1" applyAlignment="1">
      <alignment horizontal="left"/>
    </xf>
    <xf numFmtId="6" fontId="0" fillId="0" borderId="12" xfId="0" applyNumberFormat="1" applyBorder="1" applyAlignment="1">
      <alignment horizontal="right"/>
    </xf>
    <xf numFmtId="0" fontId="0" fillId="0" borderId="13" xfId="0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7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0" fontId="0" fillId="0" borderId="15" xfId="0" applyBorder="1" applyAlignment="1" quotePrefix="1">
      <alignment horizontal="left"/>
    </xf>
    <xf numFmtId="0" fontId="0" fillId="0" borderId="16" xfId="0" applyBorder="1" applyAlignment="1" quotePrefix="1">
      <alignment horizontal="left"/>
    </xf>
    <xf numFmtId="0" fontId="0" fillId="0" borderId="16" xfId="0" applyBorder="1" applyAlignment="1">
      <alignment horizontal="left"/>
    </xf>
    <xf numFmtId="38" fontId="0" fillId="0" borderId="17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justify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2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0" fontId="5" fillId="16" borderId="18" xfId="0" applyFont="1" applyFill="1" applyBorder="1" applyAlignment="1">
      <alignment horizontal="center"/>
    </xf>
    <xf numFmtId="0" fontId="5" fillId="16" borderId="19" xfId="0" applyFont="1" applyFill="1" applyBorder="1" applyAlignment="1">
      <alignment horizontal="centerContinuous"/>
    </xf>
    <xf numFmtId="0" fontId="5" fillId="16" borderId="20" xfId="0" applyFont="1" applyFill="1" applyBorder="1" applyAlignment="1">
      <alignment horizontal="centerContinuous"/>
    </xf>
    <xf numFmtId="0" fontId="5" fillId="16" borderId="18" xfId="0" applyFont="1" applyFill="1" applyBorder="1" applyAlignment="1">
      <alignment horizontal="centerContinuous"/>
    </xf>
    <xf numFmtId="0" fontId="5" fillId="16" borderId="21" xfId="0" applyFont="1" applyFill="1" applyBorder="1" applyAlignment="1">
      <alignment horizontal="center"/>
    </xf>
    <xf numFmtId="0" fontId="6" fillId="16" borderId="22" xfId="0" applyFont="1" applyFill="1" applyBorder="1" applyAlignment="1">
      <alignment horizontal="centerContinuous"/>
    </xf>
    <xf numFmtId="0" fontId="5" fillId="16" borderId="23" xfId="0" applyFont="1" applyFill="1" applyBorder="1" applyAlignment="1">
      <alignment horizontal="centerContinuous"/>
    </xf>
    <xf numFmtId="0" fontId="5" fillId="16" borderId="21" xfId="0" applyFont="1" applyFill="1" applyBorder="1" applyAlignment="1">
      <alignment horizontal="centerContinuous"/>
    </xf>
    <xf numFmtId="0" fontId="6" fillId="16" borderId="21" xfId="0" applyFont="1" applyFill="1" applyBorder="1" applyAlignment="1">
      <alignment horizontal="center"/>
    </xf>
    <xf numFmtId="0" fontId="5" fillId="16" borderId="22" xfId="0" applyFont="1" applyFill="1" applyBorder="1" applyAlignment="1">
      <alignment horizontal="centerContinuous"/>
    </xf>
    <xf numFmtId="0" fontId="5" fillId="16" borderId="23" xfId="0" applyFont="1" applyFill="1" applyBorder="1" applyAlignment="1">
      <alignment horizontal="center"/>
    </xf>
    <xf numFmtId="0" fontId="6" fillId="16" borderId="21" xfId="0" applyFont="1" applyFill="1" applyBorder="1" applyAlignment="1">
      <alignment horizontal="centerContinuous"/>
    </xf>
    <xf numFmtId="0" fontId="5" fillId="16" borderId="21" xfId="0" applyFont="1" applyFill="1" applyBorder="1" applyAlignment="1">
      <alignment/>
    </xf>
    <xf numFmtId="171" fontId="5" fillId="16" borderId="21" xfId="0" applyNumberFormat="1" applyFont="1" applyFill="1" applyBorder="1" applyAlignment="1">
      <alignment horizontal="center"/>
    </xf>
    <xf numFmtId="168" fontId="5" fillId="16" borderId="22" xfId="0" applyNumberFormat="1" applyFont="1" applyFill="1" applyBorder="1" applyAlignment="1">
      <alignment horizontal="center"/>
    </xf>
    <xf numFmtId="9" fontId="5" fillId="16" borderId="23" xfId="0" applyNumberFormat="1" applyFont="1" applyFill="1" applyBorder="1" applyAlignment="1">
      <alignment horizontal="center"/>
    </xf>
    <xf numFmtId="3" fontId="5" fillId="16" borderId="22" xfId="0" applyNumberFormat="1" applyFont="1" applyFill="1" applyBorder="1" applyAlignment="1">
      <alignment horizontal="center"/>
    </xf>
    <xf numFmtId="168" fontId="5" fillId="16" borderId="21" xfId="0" applyNumberFormat="1" applyFont="1" applyFill="1" applyBorder="1" applyAlignment="1">
      <alignment horizontal="center"/>
    </xf>
    <xf numFmtId="3" fontId="5" fillId="16" borderId="21" xfId="0" applyNumberFormat="1" applyFont="1" applyFill="1" applyBorder="1" applyAlignment="1">
      <alignment horizontal="center"/>
    </xf>
    <xf numFmtId="171" fontId="5" fillId="16" borderId="23" xfId="0" applyNumberFormat="1" applyFont="1" applyFill="1" applyBorder="1" applyAlignment="1">
      <alignment horizontal="center"/>
    </xf>
    <xf numFmtId="3" fontId="5" fillId="16" borderId="24" xfId="0" applyNumberFormat="1" applyFont="1" applyFill="1" applyBorder="1" applyAlignment="1">
      <alignment horizontal="center"/>
    </xf>
    <xf numFmtId="3" fontId="5" fillId="16" borderId="25" xfId="0" applyNumberFormat="1" applyFont="1" applyFill="1" applyBorder="1" applyAlignment="1">
      <alignment horizontal="center"/>
    </xf>
    <xf numFmtId="9" fontId="5" fillId="16" borderId="26" xfId="0" applyNumberFormat="1" applyFont="1" applyFill="1" applyBorder="1" applyAlignment="1">
      <alignment horizontal="center"/>
    </xf>
    <xf numFmtId="0" fontId="5" fillId="16" borderId="0" xfId="0" applyFont="1" applyFill="1" applyAlignment="1">
      <alignment horizontal="centerContinuous"/>
    </xf>
    <xf numFmtId="1" fontId="0" fillId="16" borderId="0" xfId="0" applyNumberFormat="1" applyFont="1" applyFill="1" applyBorder="1" applyAlignment="1">
      <alignment/>
    </xf>
    <xf numFmtId="0" fontId="5" fillId="16" borderId="0" xfId="0" applyFont="1" applyFill="1" applyAlignment="1">
      <alignment/>
    </xf>
    <xf numFmtId="0" fontId="5" fillId="16" borderId="0" xfId="0" applyFont="1" applyFill="1" applyBorder="1" applyAlignment="1">
      <alignment horizontal="center"/>
    </xf>
    <xf numFmtId="0" fontId="0" fillId="16" borderId="0" xfId="0" applyFont="1" applyFill="1" applyAlignment="1">
      <alignment/>
    </xf>
    <xf numFmtId="0" fontId="6" fillId="16" borderId="0" xfId="0" applyFont="1" applyFill="1" applyBorder="1" applyAlignment="1">
      <alignment horizontal="center"/>
    </xf>
    <xf numFmtId="172" fontId="6" fillId="16" borderId="0" xfId="0" applyNumberFormat="1" applyFont="1" applyFill="1" applyBorder="1" applyAlignment="1">
      <alignment horizontal="center"/>
    </xf>
    <xf numFmtId="1" fontId="5" fillId="16" borderId="0" xfId="0" applyNumberFormat="1" applyFont="1" applyFill="1" applyBorder="1" applyAlignment="1">
      <alignment horizontal="center"/>
    </xf>
    <xf numFmtId="3" fontId="5" fillId="16" borderId="0" xfId="0" applyNumberFormat="1" applyFont="1" applyFill="1" applyBorder="1" applyAlignment="1">
      <alignment horizontal="center"/>
    </xf>
    <xf numFmtId="168" fontId="5" fillId="16" borderId="0" xfId="0" applyNumberFormat="1" applyFont="1" applyFill="1" applyBorder="1" applyAlignment="1">
      <alignment horizontal="center"/>
    </xf>
    <xf numFmtId="169" fontId="5" fillId="16" borderId="0" xfId="0" applyNumberFormat="1" applyFont="1" applyFill="1" applyBorder="1" applyAlignment="1">
      <alignment horizontal="center"/>
    </xf>
    <xf numFmtId="0" fontId="0" fillId="16" borderId="0" xfId="0" applyFont="1" applyFill="1" applyBorder="1" applyAlignment="1">
      <alignment/>
    </xf>
    <xf numFmtId="0" fontId="5" fillId="16" borderId="0" xfId="0" applyFont="1" applyFill="1" applyAlignment="1" quotePrefix="1">
      <alignment horizontal="left"/>
    </xf>
    <xf numFmtId="166" fontId="0" fillId="16" borderId="0" xfId="0" applyNumberFormat="1" applyFont="1" applyFill="1" applyAlignment="1">
      <alignment/>
    </xf>
    <xf numFmtId="0" fontId="7" fillId="16" borderId="0" xfId="0" applyFont="1" applyFill="1" applyAlignment="1">
      <alignment/>
    </xf>
    <xf numFmtId="1" fontId="5" fillId="16" borderId="0" xfId="0" applyNumberFormat="1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5" fillId="16" borderId="0" xfId="0" applyFont="1" applyFill="1" applyBorder="1" applyAlignment="1" quotePrefix="1">
      <alignment horizontal="center"/>
    </xf>
    <xf numFmtId="0" fontId="5" fillId="16" borderId="19" xfId="0" applyFont="1" applyFill="1" applyBorder="1" applyAlignment="1">
      <alignment horizontal="center"/>
    </xf>
    <xf numFmtId="0" fontId="5" fillId="16" borderId="27" xfId="0" applyFont="1" applyFill="1" applyBorder="1" applyAlignment="1" quotePrefix="1">
      <alignment horizontal="center"/>
    </xf>
    <xf numFmtId="0" fontId="5" fillId="16" borderId="27" xfId="0" applyFont="1" applyFill="1" applyBorder="1" applyAlignment="1">
      <alignment horizontal="center"/>
    </xf>
    <xf numFmtId="0" fontId="5" fillId="16" borderId="27" xfId="0" applyFont="1" applyFill="1" applyBorder="1" applyAlignment="1">
      <alignment/>
    </xf>
    <xf numFmtId="0" fontId="5" fillId="16" borderId="20" xfId="0" applyFont="1" applyFill="1" applyBorder="1" applyAlignment="1">
      <alignment horizontal="center"/>
    </xf>
    <xf numFmtId="0" fontId="5" fillId="16" borderId="22" xfId="0" applyFont="1" applyFill="1" applyBorder="1" applyAlignment="1">
      <alignment horizontal="center"/>
    </xf>
    <xf numFmtId="9" fontId="5" fillId="16" borderId="0" xfId="0" applyNumberFormat="1" applyFont="1" applyFill="1" applyBorder="1" applyAlignment="1">
      <alignment horizontal="center"/>
    </xf>
    <xf numFmtId="0" fontId="5" fillId="16" borderId="25" xfId="0" applyFont="1" applyFill="1" applyBorder="1" applyAlignment="1" quotePrefix="1">
      <alignment horizontal="center"/>
    </xf>
    <xf numFmtId="0" fontId="5" fillId="16" borderId="28" xfId="0" applyFont="1" applyFill="1" applyBorder="1" applyAlignment="1" quotePrefix="1">
      <alignment horizontal="center"/>
    </xf>
    <xf numFmtId="9" fontId="5" fillId="16" borderId="28" xfId="0" applyNumberFormat="1" applyFont="1" applyFill="1" applyBorder="1" applyAlignment="1" quotePrefix="1">
      <alignment horizontal="center"/>
    </xf>
    <xf numFmtId="0" fontId="5" fillId="16" borderId="26" xfId="0" applyFont="1" applyFill="1" applyBorder="1" applyAlignment="1" quotePrefix="1">
      <alignment horizontal="center"/>
    </xf>
    <xf numFmtId="1" fontId="5" fillId="16" borderId="19" xfId="0" applyNumberFormat="1" applyFont="1" applyFill="1" applyBorder="1" applyAlignment="1">
      <alignment horizontal="center"/>
    </xf>
    <xf numFmtId="3" fontId="5" fillId="16" borderId="27" xfId="0" applyNumberFormat="1" applyFont="1" applyFill="1" applyBorder="1" applyAlignment="1">
      <alignment horizontal="center"/>
    </xf>
    <xf numFmtId="9" fontId="5" fillId="16" borderId="27" xfId="57" applyFont="1" applyFill="1" applyBorder="1" applyAlignment="1">
      <alignment horizontal="center"/>
    </xf>
    <xf numFmtId="167" fontId="5" fillId="16" borderId="27" xfId="0" applyNumberFormat="1" applyFont="1" applyFill="1" applyBorder="1" applyAlignment="1">
      <alignment horizontal="center"/>
    </xf>
    <xf numFmtId="3" fontId="5" fillId="16" borderId="20" xfId="0" applyNumberFormat="1" applyFont="1" applyFill="1" applyBorder="1" applyAlignment="1">
      <alignment horizontal="center"/>
    </xf>
    <xf numFmtId="1" fontId="5" fillId="16" borderId="22" xfId="0" applyNumberFormat="1" applyFont="1" applyFill="1" applyBorder="1" applyAlignment="1">
      <alignment horizontal="center"/>
    </xf>
    <xf numFmtId="9" fontId="5" fillId="16" borderId="0" xfId="57" applyFont="1" applyFill="1" applyBorder="1" applyAlignment="1">
      <alignment horizontal="center"/>
    </xf>
    <xf numFmtId="167" fontId="5" fillId="16" borderId="0" xfId="0" applyNumberFormat="1" applyFont="1" applyFill="1" applyBorder="1" applyAlignment="1">
      <alignment horizontal="center"/>
    </xf>
    <xf numFmtId="3" fontId="5" fillId="16" borderId="23" xfId="0" applyNumberFormat="1" applyFont="1" applyFill="1" applyBorder="1" applyAlignment="1">
      <alignment horizontal="center"/>
    </xf>
    <xf numFmtId="1" fontId="5" fillId="16" borderId="25" xfId="0" applyNumberFormat="1" applyFont="1" applyFill="1" applyBorder="1" applyAlignment="1">
      <alignment horizontal="center"/>
    </xf>
    <xf numFmtId="3" fontId="5" fillId="16" borderId="28" xfId="0" applyNumberFormat="1" applyFont="1" applyFill="1" applyBorder="1" applyAlignment="1">
      <alignment horizontal="center"/>
    </xf>
    <xf numFmtId="9" fontId="5" fillId="16" borderId="28" xfId="57" applyFont="1" applyFill="1" applyBorder="1" applyAlignment="1">
      <alignment horizontal="center"/>
    </xf>
    <xf numFmtId="167" fontId="5" fillId="16" borderId="28" xfId="0" applyNumberFormat="1" applyFont="1" applyFill="1" applyBorder="1" applyAlignment="1">
      <alignment horizontal="center"/>
    </xf>
    <xf numFmtId="3" fontId="5" fillId="16" borderId="26" xfId="0" applyNumberFormat="1" applyFont="1" applyFill="1" applyBorder="1" applyAlignment="1">
      <alignment horizontal="center"/>
    </xf>
    <xf numFmtId="1" fontId="5" fillId="16" borderId="29" xfId="0" applyNumberFormat="1" applyFont="1" applyFill="1" applyBorder="1" applyAlignment="1">
      <alignment horizontal="center"/>
    </xf>
    <xf numFmtId="3" fontId="5" fillId="16" borderId="30" xfId="0" applyNumberFormat="1" applyFont="1" applyFill="1" applyBorder="1" applyAlignment="1">
      <alignment horizontal="center"/>
    </xf>
    <xf numFmtId="9" fontId="5" fillId="16" borderId="30" xfId="57" applyFont="1" applyFill="1" applyBorder="1" applyAlignment="1">
      <alignment horizontal="center"/>
    </xf>
    <xf numFmtId="3" fontId="8" fillId="16" borderId="30" xfId="0" applyNumberFormat="1" applyFont="1" applyFill="1" applyBorder="1" applyAlignment="1">
      <alignment horizontal="center"/>
    </xf>
    <xf numFmtId="3" fontId="8" fillId="16" borderId="31" xfId="0" applyNumberFormat="1" applyFont="1" applyFill="1" applyBorder="1" applyAlignment="1">
      <alignment horizontal="center"/>
    </xf>
    <xf numFmtId="0" fontId="5" fillId="16" borderId="29" xfId="0" applyFont="1" applyFill="1" applyBorder="1" applyAlignment="1">
      <alignment horizontal="center"/>
    </xf>
    <xf numFmtId="0" fontId="5" fillId="16" borderId="30" xfId="0" applyFont="1" applyFill="1" applyBorder="1" applyAlignment="1">
      <alignment horizontal="center"/>
    </xf>
    <xf numFmtId="0" fontId="5" fillId="16" borderId="30" xfId="0" applyFont="1" applyFill="1" applyBorder="1" applyAlignment="1" quotePrefix="1">
      <alignment horizontal="center"/>
    </xf>
    <xf numFmtId="172" fontId="5" fillId="16" borderId="30" xfId="0" applyNumberFormat="1" applyFont="1" applyFill="1" applyBorder="1" applyAlignment="1">
      <alignment horizontal="center"/>
    </xf>
    <xf numFmtId="0" fontId="8" fillId="16" borderId="30" xfId="0" applyFont="1" applyFill="1" applyBorder="1" applyAlignment="1">
      <alignment horizontal="centerContinuous"/>
    </xf>
    <xf numFmtId="0" fontId="5" fillId="16" borderId="30" xfId="0" applyFont="1" applyFill="1" applyBorder="1" applyAlignment="1">
      <alignment horizontal="centerContinuous"/>
    </xf>
    <xf numFmtId="0" fontId="5" fillId="16" borderId="31" xfId="0" applyFont="1" applyFill="1" applyBorder="1" applyAlignment="1">
      <alignment horizontal="centerContinuous"/>
    </xf>
    <xf numFmtId="0" fontId="0" fillId="16" borderId="0" xfId="0" applyFont="1" applyFill="1" applyBorder="1" applyAlignment="1">
      <alignment horizontal="center"/>
    </xf>
    <xf numFmtId="0" fontId="9" fillId="16" borderId="0" xfId="0" applyFont="1" applyFill="1" applyAlignment="1">
      <alignment horizontal="left"/>
    </xf>
    <xf numFmtId="0" fontId="9" fillId="16" borderId="0" xfId="0" applyFont="1" applyFill="1" applyAlignment="1">
      <alignment horizontal="centerContinuous"/>
    </xf>
    <xf numFmtId="0" fontId="8" fillId="16" borderId="19" xfId="0" applyFont="1" applyFill="1" applyBorder="1" applyAlignment="1">
      <alignment horizontal="centerContinuous"/>
    </xf>
    <xf numFmtId="0" fontId="5" fillId="16" borderId="27" xfId="0" applyFont="1" applyFill="1" applyBorder="1" applyAlignment="1">
      <alignment horizontal="centerContinuous"/>
    </xf>
    <xf numFmtId="0" fontId="6" fillId="16" borderId="22" xfId="0" applyFont="1" applyFill="1" applyBorder="1" applyAlignment="1">
      <alignment horizontal="right"/>
    </xf>
    <xf numFmtId="168" fontId="6" fillId="16" borderId="0" xfId="0" applyNumberFormat="1" applyFont="1" applyFill="1" applyBorder="1" applyAlignment="1">
      <alignment horizontal="right"/>
    </xf>
    <xf numFmtId="168" fontId="6" fillId="16" borderId="23" xfId="0" applyNumberFormat="1" applyFont="1" applyFill="1" applyBorder="1" applyAlignment="1">
      <alignment horizontal="right"/>
    </xf>
    <xf numFmtId="168" fontId="6" fillId="16" borderId="22" xfId="0" applyNumberFormat="1" applyFont="1" applyFill="1" applyBorder="1" applyAlignment="1">
      <alignment horizontal="right"/>
    </xf>
    <xf numFmtId="17" fontId="5" fillId="16" borderId="22" xfId="0" applyNumberFormat="1" applyFont="1" applyFill="1" applyBorder="1" applyAlignment="1" quotePrefix="1">
      <alignment horizontal="right"/>
    </xf>
    <xf numFmtId="168" fontId="5" fillId="16" borderId="0" xfId="44" applyNumberFormat="1" applyFont="1" applyFill="1" applyBorder="1" applyAlignment="1">
      <alignment horizontal="right"/>
    </xf>
    <xf numFmtId="168" fontId="5" fillId="16" borderId="23" xfId="44" applyNumberFormat="1" applyFont="1" applyFill="1" applyBorder="1" applyAlignment="1">
      <alignment horizontal="right"/>
    </xf>
    <xf numFmtId="168" fontId="5" fillId="16" borderId="22" xfId="44" applyNumberFormat="1" applyFont="1" applyFill="1" applyBorder="1" applyAlignment="1">
      <alignment horizontal="right"/>
    </xf>
    <xf numFmtId="3" fontId="6" fillId="16" borderId="0" xfId="0" applyNumberFormat="1" applyFont="1" applyFill="1" applyBorder="1" applyAlignment="1">
      <alignment horizontal="right"/>
    </xf>
    <xf numFmtId="3" fontId="6" fillId="16" borderId="23" xfId="0" applyNumberFormat="1" applyFont="1" applyFill="1" applyBorder="1" applyAlignment="1">
      <alignment horizontal="right"/>
    </xf>
    <xf numFmtId="3" fontId="6" fillId="16" borderId="22" xfId="0" applyNumberFormat="1" applyFont="1" applyFill="1" applyBorder="1" applyAlignment="1">
      <alignment horizontal="right"/>
    </xf>
    <xf numFmtId="0" fontId="5" fillId="16" borderId="25" xfId="0" applyFont="1" applyFill="1" applyBorder="1" applyAlignment="1">
      <alignment horizontal="right"/>
    </xf>
    <xf numFmtId="3" fontId="5" fillId="16" borderId="28" xfId="0" applyNumberFormat="1" applyFont="1" applyFill="1" applyBorder="1" applyAlignment="1">
      <alignment horizontal="centerContinuous"/>
    </xf>
    <xf numFmtId="168" fontId="5" fillId="16" borderId="26" xfId="44" applyNumberFormat="1" applyFont="1" applyFill="1" applyBorder="1" applyAlignment="1">
      <alignment horizontal="right"/>
    </xf>
    <xf numFmtId="3" fontId="5" fillId="16" borderId="25" xfId="0" applyNumberFormat="1" applyFont="1" applyFill="1" applyBorder="1" applyAlignment="1">
      <alignment horizontal="right"/>
    </xf>
    <xf numFmtId="0" fontId="9" fillId="16" borderId="0" xfId="0" applyFont="1" applyFill="1" applyBorder="1" applyAlignment="1">
      <alignment horizontal="centerContinuous"/>
    </xf>
    <xf numFmtId="0" fontId="5" fillId="16" borderId="0" xfId="0" applyFont="1" applyFill="1" applyBorder="1" applyAlignment="1">
      <alignment horizontal="centerContinuous"/>
    </xf>
    <xf numFmtId="0" fontId="6" fillId="16" borderId="0" xfId="0" applyFont="1" applyFill="1" applyAlignment="1">
      <alignment horizontal="right"/>
    </xf>
    <xf numFmtId="166" fontId="5" fillId="16" borderId="0" xfId="0" applyNumberFormat="1" applyFont="1" applyFill="1" applyAlignment="1">
      <alignment horizontal="left"/>
    </xf>
    <xf numFmtId="166" fontId="5" fillId="16" borderId="0" xfId="0" applyNumberFormat="1" applyFont="1" applyFill="1" applyAlignment="1">
      <alignment horizontal="center"/>
    </xf>
    <xf numFmtId="0" fontId="5" fillId="16" borderId="0" xfId="0" applyFont="1" applyFill="1" applyAlignment="1">
      <alignment horizontal="left"/>
    </xf>
    <xf numFmtId="9" fontId="5" fillId="16" borderId="0" xfId="57" applyFont="1" applyFill="1" applyAlignment="1">
      <alignment horizontal="left"/>
    </xf>
    <xf numFmtId="9" fontId="5" fillId="16" borderId="0" xfId="57" applyFont="1" applyFill="1" applyAlignment="1">
      <alignment horizontal="right"/>
    </xf>
    <xf numFmtId="0" fontId="8" fillId="16" borderId="0" xfId="0" applyFont="1" applyFill="1" applyAlignment="1">
      <alignment horizontal="centerContinuous"/>
    </xf>
    <xf numFmtId="0" fontId="6" fillId="16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2" fontId="5" fillId="16" borderId="0" xfId="0" applyNumberFormat="1" applyFont="1" applyFill="1" applyAlignment="1">
      <alignment horizontal="center"/>
    </xf>
    <xf numFmtId="168" fontId="5" fillId="16" borderId="0" xfId="0" applyNumberFormat="1" applyFont="1" applyFill="1" applyAlignment="1">
      <alignment horizontal="right"/>
    </xf>
    <xf numFmtId="3" fontId="5" fillId="16" borderId="0" xfId="0" applyNumberFormat="1" applyFont="1" applyFill="1" applyAlignment="1">
      <alignment horizontal="right"/>
    </xf>
    <xf numFmtId="3" fontId="5" fillId="16" borderId="0" xfId="0" applyNumberFormat="1" applyFont="1" applyFill="1" applyAlignment="1">
      <alignment horizontal="center"/>
    </xf>
    <xf numFmtId="0" fontId="6" fillId="16" borderId="0" xfId="0" applyFont="1" applyFill="1" applyAlignment="1">
      <alignment/>
    </xf>
    <xf numFmtId="16" fontId="6" fillId="16" borderId="0" xfId="0" applyNumberFormat="1" applyFont="1" applyFill="1" applyAlignment="1" quotePrefix="1">
      <alignment horizontal="center"/>
    </xf>
    <xf numFmtId="2" fontId="5" fillId="16" borderId="0" xfId="0" applyNumberFormat="1" applyFont="1" applyFill="1" applyBorder="1" applyAlignment="1">
      <alignment horizontal="center"/>
    </xf>
    <xf numFmtId="0" fontId="5" fillId="16" borderId="0" xfId="0" applyFont="1" applyFill="1" applyAlignment="1" quotePrefix="1">
      <alignment horizontal="center"/>
    </xf>
    <xf numFmtId="0" fontId="6" fillId="16" borderId="0" xfId="0" applyFont="1" applyFill="1" applyAlignment="1" quotePrefix="1">
      <alignment horizontal="center"/>
    </xf>
    <xf numFmtId="3" fontId="5" fillId="16" borderId="0" xfId="0" applyNumberFormat="1" applyFont="1" applyFill="1" applyAlignment="1" quotePrefix="1">
      <alignment horizontal="center"/>
    </xf>
    <xf numFmtId="0" fontId="7" fillId="16" borderId="0" xfId="0" applyFont="1" applyFill="1" applyAlignment="1">
      <alignment horizontal="centerContinuous"/>
    </xf>
    <xf numFmtId="0" fontId="5" fillId="16" borderId="0" xfId="0" applyFont="1" applyFill="1" applyAlignment="1">
      <alignment/>
    </xf>
    <xf numFmtId="0" fontId="5" fillId="16" borderId="0" xfId="0" applyFont="1" applyFill="1" applyBorder="1" applyAlignment="1">
      <alignment/>
    </xf>
    <xf numFmtId="1" fontId="5" fillId="16" borderId="0" xfId="0" applyNumberFormat="1" applyFont="1" applyFill="1" applyAlignment="1">
      <alignment horizontal="center"/>
    </xf>
    <xf numFmtId="169" fontId="5" fillId="16" borderId="0" xfId="57" applyNumberFormat="1" applyFont="1" applyFill="1" applyBorder="1" applyAlignment="1">
      <alignment horizontal="center"/>
    </xf>
    <xf numFmtId="169" fontId="5" fillId="16" borderId="0" xfId="57" applyNumberFormat="1" applyFont="1" applyFill="1" applyAlignment="1">
      <alignment horizontal="center"/>
    </xf>
    <xf numFmtId="1" fontId="0" fillId="24" borderId="0" xfId="0" applyNumberFormat="1" applyFont="1" applyFill="1" applyAlignment="1">
      <alignment/>
    </xf>
    <xf numFmtId="2" fontId="11" fillId="16" borderId="0" xfId="0" applyNumberFormat="1" applyFont="1" applyFill="1" applyAlignment="1">
      <alignment horizontal="center"/>
    </xf>
    <xf numFmtId="0" fontId="0" fillId="0" borderId="0" xfId="0" applyAlignment="1">
      <alignment horizontal="center" vertical="justify"/>
    </xf>
    <xf numFmtId="0" fontId="8" fillId="1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0.28125" style="0" customWidth="1"/>
    <col min="2" max="2" width="28.57421875" style="0" customWidth="1"/>
    <col min="3" max="3" width="30.8515625" style="0" customWidth="1"/>
  </cols>
  <sheetData>
    <row r="1" spans="1:3" ht="32.25" customHeight="1">
      <c r="A1" s="183" t="s">
        <v>169</v>
      </c>
      <c r="B1" s="183"/>
      <c r="C1" s="183"/>
    </row>
    <row r="3" spans="1:3" ht="12.75">
      <c r="A3" s="17" t="s">
        <v>119</v>
      </c>
      <c r="B3" s="17" t="s">
        <v>120</v>
      </c>
      <c r="C3" s="17" t="s">
        <v>121</v>
      </c>
    </row>
    <row r="4" spans="1:3" ht="12.75">
      <c r="A4" s="17"/>
      <c r="B4" s="17"/>
      <c r="C4" s="17"/>
    </row>
    <row r="5" spans="1:3" ht="12.75">
      <c r="A5" s="39" t="s">
        <v>122</v>
      </c>
      <c r="B5" s="40">
        <v>40178</v>
      </c>
      <c r="C5" s="39" t="s">
        <v>118</v>
      </c>
    </row>
    <row r="6" spans="1:3" ht="12.75">
      <c r="A6" s="39" t="s">
        <v>123</v>
      </c>
      <c r="B6" s="41">
        <f>YEAR(curreval)</f>
        <v>2009</v>
      </c>
      <c r="C6" s="39" t="s">
        <v>117</v>
      </c>
    </row>
    <row r="10" spans="1:3" ht="25.5">
      <c r="A10" s="37" t="s">
        <v>177</v>
      </c>
      <c r="B10" t="s">
        <v>125</v>
      </c>
      <c r="C10" t="s">
        <v>126</v>
      </c>
    </row>
    <row r="11" spans="2:3" ht="12.75">
      <c r="B11" t="s">
        <v>127</v>
      </c>
      <c r="C11" t="s">
        <v>128</v>
      </c>
    </row>
    <row r="12" spans="1:3" ht="12.75">
      <c r="A12" s="38" t="s">
        <v>129</v>
      </c>
      <c r="B12">
        <v>1</v>
      </c>
      <c r="C12" t="s">
        <v>128</v>
      </c>
    </row>
    <row r="13" spans="1:3" ht="12.75">
      <c r="A13" s="38"/>
      <c r="B13">
        <v>6</v>
      </c>
      <c r="C13" t="s">
        <v>173</v>
      </c>
    </row>
    <row r="14" spans="2:3" ht="12.75">
      <c r="B14">
        <v>14</v>
      </c>
      <c r="C14" t="s">
        <v>130</v>
      </c>
    </row>
    <row r="15" spans="2:3" ht="12.75">
      <c r="B15">
        <v>41</v>
      </c>
      <c r="C15" t="s">
        <v>168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421875" style="2" customWidth="1"/>
    <col min="2" max="2" width="12.00390625" style="2" customWidth="1"/>
    <col min="3" max="3" width="13.7109375" style="2" customWidth="1"/>
    <col min="4" max="4" width="15.28125" style="2" customWidth="1"/>
    <col min="5" max="16384" width="9.140625" style="2" customWidth="1"/>
  </cols>
  <sheetData>
    <row r="1" spans="1:5" ht="12.75">
      <c r="A1" s="135" t="s">
        <v>56</v>
      </c>
      <c r="B1" s="79"/>
      <c r="C1" s="79"/>
      <c r="D1" s="81"/>
      <c r="E1" s="81"/>
    </row>
    <row r="2" spans="1:5" ht="12.75">
      <c r="A2" s="79"/>
      <c r="B2" s="79"/>
      <c r="C2" s="79"/>
      <c r="D2" s="81"/>
      <c r="E2" s="81"/>
    </row>
    <row r="3" spans="1:5" ht="12.75">
      <c r="A3" s="81"/>
      <c r="B3" s="136" t="s">
        <v>60</v>
      </c>
      <c r="C3" s="79"/>
      <c r="D3" s="79"/>
      <c r="E3" s="81"/>
    </row>
    <row r="4" spans="1:5" ht="12.75">
      <c r="A4" s="135" t="s">
        <v>57</v>
      </c>
      <c r="B4" s="156" t="s">
        <v>58</v>
      </c>
      <c r="C4" s="156" t="s">
        <v>12</v>
      </c>
      <c r="D4" s="156" t="s">
        <v>59</v>
      </c>
      <c r="E4" s="81"/>
    </row>
    <row r="5" spans="1:5" ht="12.75">
      <c r="A5" s="164"/>
      <c r="B5" s="158"/>
      <c r="C5" s="158"/>
      <c r="D5" s="158"/>
      <c r="E5" s="81"/>
    </row>
    <row r="6" spans="1:5" ht="12.75">
      <c r="A6" s="159" t="s">
        <v>65</v>
      </c>
      <c r="B6" s="166">
        <v>50000</v>
      </c>
      <c r="C6" s="166">
        <v>300000</v>
      </c>
      <c r="D6" s="166">
        <v>1000000</v>
      </c>
      <c r="E6" s="81"/>
    </row>
    <row r="7" spans="1:5" ht="12.75">
      <c r="A7" s="159" t="s">
        <v>66</v>
      </c>
      <c r="B7" s="167">
        <v>0</v>
      </c>
      <c r="C7" s="167">
        <v>200000</v>
      </c>
      <c r="D7" s="167">
        <v>900000</v>
      </c>
      <c r="E7" s="81"/>
    </row>
    <row r="8" spans="1:5" ht="12.75">
      <c r="A8" s="159" t="s">
        <v>67</v>
      </c>
      <c r="B8" s="167">
        <v>0</v>
      </c>
      <c r="C8" s="167">
        <v>0</v>
      </c>
      <c r="D8" s="167">
        <v>500000</v>
      </c>
      <c r="E8" s="81"/>
    </row>
    <row r="9" spans="1:5" ht="12.75">
      <c r="A9" s="81"/>
      <c r="B9" s="81"/>
      <c r="C9" s="81"/>
      <c r="D9" s="81"/>
      <c r="E9" s="81"/>
    </row>
    <row r="10" spans="1:5" ht="12.75">
      <c r="A10" s="81"/>
      <c r="B10" s="136" t="s">
        <v>61</v>
      </c>
      <c r="C10" s="79"/>
      <c r="D10" s="79"/>
      <c r="E10" s="81"/>
    </row>
    <row r="11" spans="1:5" ht="12.75">
      <c r="A11" s="135"/>
      <c r="B11" s="156" t="s">
        <v>58</v>
      </c>
      <c r="C11" s="156" t="s">
        <v>12</v>
      </c>
      <c r="D11" s="156" t="s">
        <v>59</v>
      </c>
      <c r="E11" s="81"/>
    </row>
    <row r="12" spans="1:5" ht="12.75">
      <c r="A12" s="164"/>
      <c r="B12" s="158"/>
      <c r="C12" s="158"/>
      <c r="D12" s="158"/>
      <c r="E12" s="81"/>
    </row>
    <row r="13" spans="1:5" ht="12.75">
      <c r="A13" s="159" t="s">
        <v>65</v>
      </c>
      <c r="B13" s="161">
        <f>B6/D6</f>
        <v>0.05</v>
      </c>
      <c r="C13" s="161">
        <f>C6/D6</f>
        <v>0.3</v>
      </c>
      <c r="D13" s="161">
        <f>D6/D6</f>
        <v>1</v>
      </c>
      <c r="E13" s="81"/>
    </row>
    <row r="14" spans="1:5" ht="12.75">
      <c r="A14" s="159" t="s">
        <v>66</v>
      </c>
      <c r="B14" s="161">
        <f>B7/D7</f>
        <v>0</v>
      </c>
      <c r="C14" s="161">
        <f>C7/D7</f>
        <v>0.2222222222222222</v>
      </c>
      <c r="D14" s="161">
        <f>D7/D7</f>
        <v>1</v>
      </c>
      <c r="E14" s="81"/>
    </row>
    <row r="15" spans="1:5" ht="12.75">
      <c r="A15" s="159" t="s">
        <v>67</v>
      </c>
      <c r="B15" s="161">
        <f>B8/D8</f>
        <v>0</v>
      </c>
      <c r="C15" s="161">
        <f>C8/D8</f>
        <v>0</v>
      </c>
      <c r="D15" s="161">
        <f>D8/D8</f>
        <v>1</v>
      </c>
      <c r="E15" s="81"/>
    </row>
    <row r="16" spans="1:5" ht="12.75">
      <c r="A16" s="81"/>
      <c r="B16" s="81"/>
      <c r="C16" s="81"/>
      <c r="D16" s="81"/>
      <c r="E16" s="8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8.7109375" style="2" customWidth="1"/>
    <col min="3" max="3" width="9.421875" style="2" customWidth="1"/>
    <col min="4" max="4" width="8.57421875" style="2" customWidth="1"/>
    <col min="5" max="5" width="11.140625" style="2" customWidth="1"/>
    <col min="6" max="6" width="12.00390625" style="2" bestFit="1" customWidth="1"/>
    <col min="7" max="7" width="4.00390625" style="2" customWidth="1"/>
    <col min="8" max="16384" width="9.140625" style="2" customWidth="1"/>
  </cols>
  <sheetData>
    <row r="1" spans="1:7" ht="12.75">
      <c r="A1" s="79"/>
      <c r="B1" s="79"/>
      <c r="C1" s="79"/>
      <c r="D1" s="81"/>
      <c r="E1" s="81"/>
      <c r="F1" s="79"/>
      <c r="G1" s="164"/>
    </row>
    <row r="2" spans="1:7" ht="12.75">
      <c r="A2" s="79"/>
      <c r="B2" s="136" t="str">
        <f>"Reported losses through Q3 "&amp;A9</f>
        <v>Reported losses through Q3 2010</v>
      </c>
      <c r="C2" s="79"/>
      <c r="D2" s="79"/>
      <c r="E2" s="79"/>
      <c r="F2" s="163"/>
      <c r="G2" s="163"/>
    </row>
    <row r="3" spans="1:7" ht="12.75">
      <c r="A3" s="164" t="s">
        <v>0</v>
      </c>
      <c r="B3" s="164"/>
      <c r="C3" s="164"/>
      <c r="D3" s="164"/>
      <c r="E3" s="164"/>
      <c r="F3" s="165"/>
      <c r="G3" s="164"/>
    </row>
    <row r="4" spans="1:7" ht="12.75">
      <c r="A4" s="163" t="s">
        <v>1</v>
      </c>
      <c r="B4" s="163" t="s">
        <v>82</v>
      </c>
      <c r="C4" s="163" t="s">
        <v>83</v>
      </c>
      <c r="D4" s="163" t="s">
        <v>84</v>
      </c>
      <c r="E4" s="163" t="s">
        <v>132</v>
      </c>
      <c r="F4" s="163" t="s">
        <v>131</v>
      </c>
      <c r="G4" s="164"/>
    </row>
    <row r="5" spans="1:7" ht="12.75">
      <c r="A5" s="164">
        <f>A6-1</f>
        <v>2006</v>
      </c>
      <c r="B5" s="168">
        <v>100000</v>
      </c>
      <c r="C5" s="168">
        <v>250000</v>
      </c>
      <c r="D5" s="168">
        <v>300000</v>
      </c>
      <c r="E5" s="168">
        <v>315000</v>
      </c>
      <c r="F5" s="168">
        <v>315000</v>
      </c>
      <c r="G5" s="164"/>
    </row>
    <row r="6" spans="1:7" ht="12.75">
      <c r="A6" s="164">
        <f>A7-1</f>
        <v>2007</v>
      </c>
      <c r="B6" s="168">
        <v>100000</v>
      </c>
      <c r="C6" s="168">
        <v>250000</v>
      </c>
      <c r="D6" s="168">
        <v>300000</v>
      </c>
      <c r="E6" s="168">
        <v>315000</v>
      </c>
      <c r="F6" s="164"/>
      <c r="G6" s="164"/>
    </row>
    <row r="7" spans="1:7" ht="12.75">
      <c r="A7" s="164">
        <f>A8-1</f>
        <v>2008</v>
      </c>
      <c r="B7" s="168">
        <v>120000</v>
      </c>
      <c r="C7" s="168">
        <v>300000</v>
      </c>
      <c r="D7" s="168">
        <v>360000</v>
      </c>
      <c r="E7" s="164"/>
      <c r="F7" s="164"/>
      <c r="G7" s="164"/>
    </row>
    <row r="8" spans="1:7" ht="12.75">
      <c r="A8" s="164">
        <f>curryear</f>
        <v>2009</v>
      </c>
      <c r="B8" s="168">
        <v>110000</v>
      </c>
      <c r="C8" s="168">
        <v>275000</v>
      </c>
      <c r="D8" s="164"/>
      <c r="E8" s="164"/>
      <c r="F8" s="164"/>
      <c r="G8" s="164"/>
    </row>
    <row r="9" spans="1:7" ht="12.75">
      <c r="A9" s="164">
        <f>A8+1</f>
        <v>2010</v>
      </c>
      <c r="B9" s="168">
        <v>130000</v>
      </c>
      <c r="C9" s="164"/>
      <c r="D9" s="164"/>
      <c r="E9" s="164"/>
      <c r="F9" s="159"/>
      <c r="G9" s="159"/>
    </row>
    <row r="10" spans="1:7" ht="12.75">
      <c r="A10" s="159"/>
      <c r="B10" s="159"/>
      <c r="C10" s="159"/>
      <c r="D10" s="159"/>
      <c r="E10" s="159"/>
      <c r="F10" s="81"/>
      <c r="G10" s="81"/>
    </row>
    <row r="11" spans="1:7" ht="12.75">
      <c r="A11" s="79"/>
      <c r="B11" s="136" t="s">
        <v>85</v>
      </c>
      <c r="C11" s="79"/>
      <c r="D11" s="79"/>
      <c r="E11" s="79"/>
      <c r="F11" s="81"/>
      <c r="G11" s="81"/>
    </row>
    <row r="12" spans="1:7" ht="12.75">
      <c r="A12" s="164" t="s">
        <v>0</v>
      </c>
      <c r="B12" s="164"/>
      <c r="C12" s="164"/>
      <c r="D12" s="164"/>
      <c r="E12" s="164"/>
      <c r="F12" s="81"/>
      <c r="G12" s="81"/>
    </row>
    <row r="13" spans="1:7" ht="12.75">
      <c r="A13" s="163" t="s">
        <v>1</v>
      </c>
      <c r="B13" s="169"/>
      <c r="C13" s="170" t="s">
        <v>86</v>
      </c>
      <c r="D13" s="170" t="s">
        <v>87</v>
      </c>
      <c r="E13" s="170" t="s">
        <v>88</v>
      </c>
      <c r="F13" s="170" t="s">
        <v>137</v>
      </c>
      <c r="G13" s="81"/>
    </row>
    <row r="14" spans="1:7" ht="12.75">
      <c r="A14" s="164">
        <f>A5</f>
        <v>2006</v>
      </c>
      <c r="B14" s="169"/>
      <c r="C14" s="165">
        <f>C5/B5</f>
        <v>2.5</v>
      </c>
      <c r="D14" s="165">
        <f>D5/C5</f>
        <v>1.2</v>
      </c>
      <c r="E14" s="165">
        <f>E5/D5</f>
        <v>1.05</v>
      </c>
      <c r="F14" s="165">
        <f>F5/E5</f>
        <v>1</v>
      </c>
      <c r="G14" s="81"/>
    </row>
    <row r="15" spans="1:7" ht="12.75">
      <c r="A15" s="164">
        <f>A6</f>
        <v>2007</v>
      </c>
      <c r="B15" s="81"/>
      <c r="C15" s="165">
        <f>C6/B6</f>
        <v>2.5</v>
      </c>
      <c r="D15" s="165">
        <f>D6/C6</f>
        <v>1.2</v>
      </c>
      <c r="E15" s="164">
        <f>E6/D6</f>
        <v>1.05</v>
      </c>
      <c r="F15" s="165"/>
      <c r="G15" s="81"/>
    </row>
    <row r="16" spans="1:7" ht="12.75">
      <c r="A16" s="164">
        <f>A7</f>
        <v>2008</v>
      </c>
      <c r="B16" s="81"/>
      <c r="C16" s="165">
        <f>C7/B7</f>
        <v>2.5</v>
      </c>
      <c r="D16" s="165">
        <f>D7/C7</f>
        <v>1.2</v>
      </c>
      <c r="E16" s="164"/>
      <c r="F16" s="165"/>
      <c r="G16" s="81"/>
    </row>
    <row r="17" spans="1:7" ht="12.75">
      <c r="A17" s="164">
        <f>A8</f>
        <v>2009</v>
      </c>
      <c r="B17" s="81"/>
      <c r="C17" s="165">
        <f>C8/B8</f>
        <v>2.5</v>
      </c>
      <c r="D17" s="164"/>
      <c r="E17" s="164"/>
      <c r="F17" s="165"/>
      <c r="G17" s="81"/>
    </row>
    <row r="18" spans="1:7" ht="12.75">
      <c r="A18" s="164"/>
      <c r="B18" s="164"/>
      <c r="C18" s="164"/>
      <c r="D18" s="164"/>
      <c r="E18" s="164"/>
      <c r="F18" s="165"/>
      <c r="G18" s="81"/>
    </row>
    <row r="19" spans="1:7" ht="12.75">
      <c r="A19" s="159" t="s">
        <v>89</v>
      </c>
      <c r="B19" s="164"/>
      <c r="C19" s="164">
        <f>C15*D19</f>
        <v>3.15</v>
      </c>
      <c r="D19" s="164">
        <f>D15*E19</f>
        <v>1.26</v>
      </c>
      <c r="E19" s="164">
        <f>E15</f>
        <v>1.05</v>
      </c>
      <c r="F19" s="165">
        <f>F14</f>
        <v>1</v>
      </c>
      <c r="G19" s="81"/>
    </row>
    <row r="20" spans="1:7" ht="12.75">
      <c r="A20" s="159" t="s">
        <v>90</v>
      </c>
      <c r="B20" s="159"/>
      <c r="C20" s="159"/>
      <c r="D20" s="159"/>
      <c r="E20" s="159"/>
      <c r="F20" s="171"/>
      <c r="G20" s="95"/>
    </row>
    <row r="21" spans="1:7" ht="12.75">
      <c r="A21" s="42"/>
      <c r="B21" s="43"/>
      <c r="C21" s="42"/>
      <c r="D21" s="42"/>
      <c r="E21" s="42"/>
      <c r="F21" s="44"/>
      <c r="G21" s="44"/>
    </row>
    <row r="22" spans="1:7" ht="12.75">
      <c r="A22" s="79"/>
      <c r="B22" s="136" t="str">
        <f>"Required IBNR as of Q3 "&amp;A31</f>
        <v>Required IBNR as of Q3 2010</v>
      </c>
      <c r="C22" s="79"/>
      <c r="D22" s="79"/>
      <c r="E22" s="79"/>
      <c r="F22" s="81"/>
      <c r="G22" s="81"/>
    </row>
    <row r="23" spans="1:7" ht="12.75">
      <c r="A23" s="79"/>
      <c r="B23" s="172" t="s">
        <v>8</v>
      </c>
      <c r="C23" s="172" t="s">
        <v>9</v>
      </c>
      <c r="D23" s="172" t="s">
        <v>91</v>
      </c>
      <c r="E23" s="172" t="s">
        <v>92</v>
      </c>
      <c r="F23" s="81"/>
      <c r="G23" s="81"/>
    </row>
    <row r="24" spans="1:7" ht="12.75">
      <c r="A24" s="79"/>
      <c r="B24" s="164" t="s">
        <v>93</v>
      </c>
      <c r="C24" s="164" t="s">
        <v>94</v>
      </c>
      <c r="D24" s="164" t="s">
        <v>95</v>
      </c>
      <c r="E24" s="164" t="s">
        <v>96</v>
      </c>
      <c r="F24" s="81"/>
      <c r="G24" s="81"/>
    </row>
    <row r="25" spans="1:7" ht="12.75">
      <c r="A25" s="164" t="s">
        <v>0</v>
      </c>
      <c r="B25" s="164" t="s">
        <v>97</v>
      </c>
      <c r="C25" s="164" t="s">
        <v>98</v>
      </c>
      <c r="D25" s="164" t="s">
        <v>2</v>
      </c>
      <c r="E25" s="164" t="s">
        <v>99</v>
      </c>
      <c r="F25" s="81"/>
      <c r="G25" s="81"/>
    </row>
    <row r="26" spans="1:7" ht="12.75">
      <c r="A26" s="163" t="s">
        <v>1</v>
      </c>
      <c r="B26" s="173" t="str">
        <f>"Q3 "&amp;A9</f>
        <v>Q3 2010</v>
      </c>
      <c r="C26" s="163" t="s">
        <v>2</v>
      </c>
      <c r="D26" s="163" t="s">
        <v>4</v>
      </c>
      <c r="E26" s="173" t="str">
        <f>"Q3 "&amp;A9</f>
        <v>Q3 2010</v>
      </c>
      <c r="F26" s="81"/>
      <c r="G26" s="81"/>
    </row>
    <row r="27" spans="1:7" ht="12.75">
      <c r="A27" s="164">
        <f>A5</f>
        <v>2006</v>
      </c>
      <c r="B27" s="174">
        <f>F5</f>
        <v>315000</v>
      </c>
      <c r="C27" s="165">
        <v>1</v>
      </c>
      <c r="D27" s="168">
        <f>F5</f>
        <v>315000</v>
      </c>
      <c r="E27" s="168">
        <f>D27-B27</f>
        <v>0</v>
      </c>
      <c r="F27" s="81"/>
      <c r="G27" s="81"/>
    </row>
    <row r="28" spans="1:7" ht="12.75">
      <c r="A28" s="164">
        <f>A6</f>
        <v>2007</v>
      </c>
      <c r="B28" s="168">
        <f>E6</f>
        <v>315000</v>
      </c>
      <c r="C28" s="165">
        <v>1</v>
      </c>
      <c r="D28" s="168">
        <f>B28*C28</f>
        <v>315000</v>
      </c>
      <c r="E28" s="168">
        <f>D28-B28</f>
        <v>0</v>
      </c>
      <c r="F28" s="81"/>
      <c r="G28" s="81"/>
    </row>
    <row r="29" spans="1:7" ht="12.75">
      <c r="A29" s="164">
        <f>A7</f>
        <v>2008</v>
      </c>
      <c r="B29" s="168">
        <f>D7</f>
        <v>360000</v>
      </c>
      <c r="C29" s="165">
        <f>E19</f>
        <v>1.05</v>
      </c>
      <c r="D29" s="168">
        <f>B29*C29</f>
        <v>378000</v>
      </c>
      <c r="E29" s="168">
        <f>D29-B29</f>
        <v>18000</v>
      </c>
      <c r="F29" s="81"/>
      <c r="G29" s="81"/>
    </row>
    <row r="30" spans="1:7" ht="12.75">
      <c r="A30" s="164">
        <f>A8</f>
        <v>2009</v>
      </c>
      <c r="B30" s="168">
        <f>C8</f>
        <v>275000</v>
      </c>
      <c r="C30" s="165">
        <f>D19</f>
        <v>1.26</v>
      </c>
      <c r="D30" s="168">
        <f>B30*C30</f>
        <v>346500</v>
      </c>
      <c r="E30" s="168">
        <f>D30-B30</f>
        <v>71500</v>
      </c>
      <c r="F30" s="81"/>
      <c r="G30" s="81"/>
    </row>
    <row r="31" spans="1:7" ht="12.75">
      <c r="A31" s="164">
        <f>A9</f>
        <v>2010</v>
      </c>
      <c r="B31" s="168">
        <f>B9</f>
        <v>130000</v>
      </c>
      <c r="C31" s="165">
        <f>C19</f>
        <v>3.15</v>
      </c>
      <c r="D31" s="168">
        <f>B31*C31</f>
        <v>409500</v>
      </c>
      <c r="E31" s="168">
        <f>D31-B31</f>
        <v>279500</v>
      </c>
      <c r="F31" s="81"/>
      <c r="G31" s="81"/>
    </row>
    <row r="32" spans="1:7" ht="12.75">
      <c r="A32" s="164"/>
      <c r="B32" s="165"/>
      <c r="C32" s="164"/>
      <c r="D32" s="164"/>
      <c r="E32" s="164"/>
      <c r="F32" s="81"/>
      <c r="G32" s="81"/>
    </row>
    <row r="33" spans="1:7" ht="12.75">
      <c r="A33" s="79"/>
      <c r="B33" s="136" t="s">
        <v>100</v>
      </c>
      <c r="C33" s="79"/>
      <c r="D33" s="79"/>
      <c r="E33" s="79"/>
      <c r="F33" s="81"/>
      <c r="G33" s="81"/>
    </row>
    <row r="34" spans="1:7" ht="12.75">
      <c r="A34" s="81"/>
      <c r="B34" s="81"/>
      <c r="C34" s="81"/>
      <c r="D34" s="81"/>
      <c r="E34" s="81"/>
      <c r="F34" s="81"/>
      <c r="G34" s="8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10.28125" style="2" customWidth="1"/>
    <col min="3" max="3" width="28.421875" style="2" bestFit="1" customWidth="1"/>
    <col min="4" max="4" width="9.140625" style="2" bestFit="1" customWidth="1"/>
    <col min="5" max="5" width="11.140625" style="2" customWidth="1"/>
    <col min="6" max="6" width="9.140625" style="2" customWidth="1"/>
    <col min="7" max="7" width="4.00390625" style="2" customWidth="1"/>
    <col min="8" max="16384" width="9.140625" style="2" customWidth="1"/>
  </cols>
  <sheetData>
    <row r="1" spans="1:7" ht="12.75">
      <c r="A1" s="23" t="s">
        <v>101</v>
      </c>
      <c r="B1" s="24"/>
      <c r="C1" s="24" t="str">
        <f>"Reported losses as of Q3 "&amp;'Consid 10a'!A9</f>
        <v>Reported losses as of Q3 2010</v>
      </c>
      <c r="D1" s="25">
        <v>130000</v>
      </c>
      <c r="E1" s="6"/>
      <c r="F1" s="7"/>
      <c r="G1" s="14"/>
    </row>
    <row r="2" spans="1:7" ht="12.75" customHeight="1">
      <c r="A2" s="26" t="s">
        <v>102</v>
      </c>
      <c r="B2" s="27"/>
      <c r="C2" s="28" t="s">
        <v>103</v>
      </c>
      <c r="D2" s="29">
        <f>D3/D1</f>
        <v>3.15</v>
      </c>
      <c r="E2" s="7"/>
      <c r="F2" s="17"/>
      <c r="G2" s="17"/>
    </row>
    <row r="3" spans="1:7" ht="12.75">
      <c r="A3" s="26" t="s">
        <v>104</v>
      </c>
      <c r="B3" s="30" t="s">
        <v>105</v>
      </c>
      <c r="C3" s="28" t="s">
        <v>106</v>
      </c>
      <c r="D3" s="31">
        <v>409500</v>
      </c>
      <c r="E3" s="14"/>
      <c r="F3" s="18"/>
      <c r="G3" s="14"/>
    </row>
    <row r="4" spans="1:7" ht="12.75">
      <c r="A4" s="26" t="s">
        <v>107</v>
      </c>
      <c r="B4" s="30" t="s">
        <v>108</v>
      </c>
      <c r="C4" s="28" t="s">
        <v>109</v>
      </c>
      <c r="D4" s="31">
        <f>D3*0.75</f>
        <v>307125</v>
      </c>
      <c r="E4" s="14"/>
      <c r="F4" s="14"/>
      <c r="G4" s="14"/>
    </row>
    <row r="5" spans="1:7" ht="12.75">
      <c r="A5" s="32" t="s">
        <v>110</v>
      </c>
      <c r="B5" s="33" t="s">
        <v>111</v>
      </c>
      <c r="C5" s="34" t="str">
        <f>"IBNR as of Q3 "&amp;'Consid 10a'!A9</f>
        <v>IBNR as of Q3 2010</v>
      </c>
      <c r="D5" s="35">
        <f>D4-D1</f>
        <v>177125</v>
      </c>
      <c r="E5" s="19"/>
      <c r="F5" s="14"/>
      <c r="G5" s="14"/>
    </row>
    <row r="6" spans="1:7" ht="12.75">
      <c r="A6" s="14"/>
      <c r="B6" s="19"/>
      <c r="C6" s="19"/>
      <c r="D6" s="19"/>
      <c r="E6" s="14"/>
      <c r="F6" s="14"/>
      <c r="G6" s="14"/>
    </row>
    <row r="7" spans="1:7" ht="12.75">
      <c r="A7" s="14"/>
      <c r="B7" s="19"/>
      <c r="C7" s="19"/>
      <c r="D7" s="14"/>
      <c r="E7" s="14"/>
      <c r="F7" s="14"/>
      <c r="G7" s="14"/>
    </row>
    <row r="8" spans="1:7" ht="12.75">
      <c r="A8" s="14"/>
      <c r="B8" s="19"/>
      <c r="C8" s="14"/>
      <c r="D8" s="14"/>
      <c r="E8" s="14"/>
      <c r="F8" s="8"/>
      <c r="G8" s="8"/>
    </row>
    <row r="9" spans="1:5" ht="12.75">
      <c r="A9" s="8"/>
      <c r="B9" s="8"/>
      <c r="C9" s="8"/>
      <c r="D9" s="8"/>
      <c r="E9" s="8"/>
    </row>
    <row r="10" spans="1:5" ht="12.75">
      <c r="A10" s="7"/>
      <c r="B10" s="15"/>
      <c r="C10" s="7"/>
      <c r="D10" s="7"/>
      <c r="E10" s="7"/>
    </row>
    <row r="11" spans="1:5" ht="12.75">
      <c r="A11" s="14"/>
      <c r="B11" s="14"/>
      <c r="C11" s="14"/>
      <c r="D11" s="14"/>
      <c r="E11" s="14"/>
    </row>
    <row r="12" spans="1:5" ht="12.75">
      <c r="A12" s="14"/>
      <c r="B12" s="6"/>
      <c r="C12" s="20"/>
      <c r="D12" s="20"/>
      <c r="E12" s="20"/>
    </row>
    <row r="13" spans="1:5" ht="12.75">
      <c r="A13" s="8" t="s">
        <v>138</v>
      </c>
      <c r="B13" s="6"/>
      <c r="C13" s="14"/>
      <c r="D13" s="14"/>
      <c r="E13" s="14"/>
    </row>
    <row r="14" spans="1:5" ht="12.75">
      <c r="A14" s="14"/>
      <c r="B14" s="6"/>
      <c r="C14" s="14"/>
      <c r="D14" s="14"/>
      <c r="E14" s="14"/>
    </row>
    <row r="15" spans="1:5" ht="12.75">
      <c r="A15" s="14"/>
      <c r="B15" s="6"/>
      <c r="C15" s="14"/>
      <c r="D15" s="14"/>
      <c r="E15" s="14"/>
    </row>
    <row r="16" spans="1:5" ht="12.75">
      <c r="A16" s="14"/>
      <c r="B16" s="14"/>
      <c r="C16" s="14"/>
      <c r="D16" s="14"/>
      <c r="E16" s="14"/>
    </row>
    <row r="17" spans="1:5" ht="12.75">
      <c r="A17" s="8"/>
      <c r="B17" s="14"/>
      <c r="C17" s="14"/>
      <c r="D17" s="14"/>
      <c r="E17" s="14"/>
    </row>
    <row r="18" spans="1:5" ht="12.75">
      <c r="A18" s="8"/>
      <c r="B18" s="8"/>
      <c r="C18" s="8"/>
      <c r="D18" s="8"/>
      <c r="E18" s="8"/>
    </row>
    <row r="19" spans="1:5" ht="12.75">
      <c r="A19" s="7"/>
      <c r="B19" s="15"/>
      <c r="C19" s="7"/>
      <c r="D19" s="7"/>
      <c r="E19" s="7"/>
    </row>
    <row r="20" spans="1:5" ht="12.75">
      <c r="A20" s="7"/>
      <c r="B20" s="15"/>
      <c r="C20" s="7"/>
      <c r="D20" s="7"/>
      <c r="E20" s="7"/>
    </row>
    <row r="21" spans="1:5" ht="12.75">
      <c r="A21" s="7"/>
      <c r="B21" s="21"/>
      <c r="C21" s="21"/>
      <c r="D21" s="21"/>
      <c r="E21" s="21"/>
    </row>
    <row r="22" spans="1:5" ht="12.75">
      <c r="A22" s="7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22"/>
      <c r="C24" s="17"/>
      <c r="D24" s="17"/>
      <c r="E24" s="22"/>
    </row>
    <row r="25" spans="1:5" ht="12.75">
      <c r="A25" s="14"/>
      <c r="B25" s="19"/>
      <c r="C25" s="18"/>
      <c r="D25" s="19"/>
      <c r="E25" s="19"/>
    </row>
    <row r="26" spans="1:5" ht="12.75">
      <c r="A26" s="14"/>
      <c r="B26" s="19"/>
      <c r="C26" s="18"/>
      <c r="D26" s="19"/>
      <c r="E26" s="19"/>
    </row>
    <row r="27" spans="1:5" ht="12.75">
      <c r="A27" s="14"/>
      <c r="B27" s="19"/>
      <c r="C27" s="18"/>
      <c r="D27" s="19"/>
      <c r="E27" s="19"/>
    </row>
    <row r="28" spans="1:5" ht="12.75">
      <c r="A28" s="14"/>
      <c r="B28" s="19"/>
      <c r="C28" s="18"/>
      <c r="D28" s="19"/>
      <c r="E28" s="19"/>
    </row>
    <row r="29" spans="1:5" ht="12.75">
      <c r="A29" s="14"/>
      <c r="B29" s="18"/>
      <c r="C29" s="14"/>
      <c r="D29" s="14"/>
      <c r="E29" s="14"/>
    </row>
    <row r="30" spans="1:5" ht="12.75">
      <c r="A30" s="7"/>
      <c r="B30" s="15"/>
      <c r="C30" s="7"/>
      <c r="D30" s="7"/>
      <c r="E30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2" bestFit="1" customWidth="1"/>
    <col min="2" max="2" width="19.00390625" style="2" customWidth="1"/>
    <col min="3" max="3" width="18.00390625" style="2" bestFit="1" customWidth="1"/>
    <col min="4" max="16384" width="9.140625" style="2" customWidth="1"/>
  </cols>
  <sheetData>
    <row r="1" spans="1:4" ht="15">
      <c r="A1" s="175" t="s">
        <v>52</v>
      </c>
      <c r="B1" s="79"/>
      <c r="C1" s="79"/>
      <c r="D1" s="81"/>
    </row>
    <row r="2" spans="1:4" ht="12.75">
      <c r="A2" s="79"/>
      <c r="B2" s="79"/>
      <c r="C2" s="79"/>
      <c r="D2" s="81"/>
    </row>
    <row r="3" spans="1:4" ht="12.75">
      <c r="A3" s="79" t="s">
        <v>53</v>
      </c>
      <c r="B3" s="79"/>
      <c r="C3" s="79"/>
      <c r="D3" s="81"/>
    </row>
    <row r="4" spans="1:4" ht="12.75">
      <c r="A4" s="79" t="s">
        <v>54</v>
      </c>
      <c r="B4" s="79"/>
      <c r="C4" s="79"/>
      <c r="D4" s="81"/>
    </row>
    <row r="5" spans="1:4" ht="12.75">
      <c r="A5" s="79" t="s">
        <v>55</v>
      </c>
      <c r="B5" s="79"/>
      <c r="C5" s="79"/>
      <c r="D5" s="81"/>
    </row>
    <row r="6" spans="1:4" ht="12.75">
      <c r="A6" s="81"/>
      <c r="B6" s="81"/>
      <c r="C6" s="81"/>
      <c r="D6" s="81"/>
    </row>
    <row r="7" spans="1:4" ht="12.75">
      <c r="A7" s="164" t="s">
        <v>46</v>
      </c>
      <c r="B7" s="164" t="s">
        <v>47</v>
      </c>
      <c r="C7" s="164" t="s">
        <v>48</v>
      </c>
      <c r="D7" s="81"/>
    </row>
    <row r="8" spans="1:4" ht="12.75">
      <c r="A8" s="164" t="s">
        <v>49</v>
      </c>
      <c r="B8" s="158">
        <v>1.582</v>
      </c>
      <c r="C8" s="158">
        <v>1.149</v>
      </c>
      <c r="D8" s="81"/>
    </row>
    <row r="9" spans="1:4" ht="12.75">
      <c r="A9" s="164" t="s">
        <v>50</v>
      </c>
      <c r="B9" s="158">
        <v>1.234</v>
      </c>
      <c r="C9" s="158">
        <v>1.03</v>
      </c>
      <c r="D9" s="81"/>
    </row>
    <row r="10" spans="1:4" ht="12.75">
      <c r="A10" s="164" t="s">
        <v>51</v>
      </c>
      <c r="B10" s="158">
        <v>1.021</v>
      </c>
      <c r="C10" s="158">
        <v>1</v>
      </c>
      <c r="D10" s="81"/>
    </row>
    <row r="11" spans="1:4" ht="12.75">
      <c r="A11" s="81"/>
      <c r="B11" s="81"/>
      <c r="C11" s="81"/>
      <c r="D11" s="81"/>
    </row>
    <row r="12" spans="1:3" ht="12.75">
      <c r="A12" s="6"/>
      <c r="B12" s="6"/>
      <c r="C12" s="6"/>
    </row>
    <row r="13" spans="1:3" ht="12.75">
      <c r="A13" s="9"/>
      <c r="B13" s="10"/>
      <c r="C13" s="10"/>
    </row>
    <row r="14" spans="1:3" ht="12.75">
      <c r="A14" s="13"/>
      <c r="B14" s="12"/>
      <c r="C14" s="6"/>
    </row>
    <row r="15" spans="1:3" ht="12.75">
      <c r="A15" s="13"/>
      <c r="B15" s="6"/>
      <c r="C15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8.8515625" style="2" customWidth="1"/>
    <col min="2" max="2" width="8.00390625" style="2" customWidth="1"/>
    <col min="3" max="3" width="9.421875" style="2" customWidth="1"/>
    <col min="4" max="4" width="8.57421875" style="2" customWidth="1"/>
    <col min="5" max="5" width="10.7109375" style="2" customWidth="1"/>
    <col min="6" max="8" width="9.140625" style="2" customWidth="1"/>
    <col min="9" max="12" width="10.8515625" style="2" customWidth="1"/>
    <col min="13" max="16384" width="9.140625" style="2" customWidth="1"/>
  </cols>
  <sheetData>
    <row r="1" spans="1:15" ht="12.75">
      <c r="A1" s="184" t="s">
        <v>163</v>
      </c>
      <c r="B1" s="184"/>
      <c r="C1" s="184"/>
      <c r="D1" s="184"/>
      <c r="E1" s="184"/>
      <c r="F1" s="184"/>
      <c r="G1" s="81"/>
      <c r="I1" s="159"/>
      <c r="J1" s="164" t="s">
        <v>93</v>
      </c>
      <c r="K1" s="164" t="s">
        <v>94</v>
      </c>
      <c r="L1" s="176"/>
      <c r="M1" s="176"/>
      <c r="N1" s="49"/>
      <c r="O1" s="49"/>
    </row>
    <row r="2" spans="1:15" ht="12.75">
      <c r="A2" s="164"/>
      <c r="B2" s="184" t="str">
        <f>"Reported Losses at 12/"&amp;A7</f>
        <v>Reported Losses at 12/2008</v>
      </c>
      <c r="C2" s="184"/>
      <c r="D2" s="184"/>
      <c r="E2" s="184"/>
      <c r="F2" s="79"/>
      <c r="G2" s="81"/>
      <c r="I2" s="164"/>
      <c r="J2" s="164" t="s">
        <v>4</v>
      </c>
      <c r="K2" s="164" t="s">
        <v>98</v>
      </c>
      <c r="L2" s="176" t="s">
        <v>95</v>
      </c>
      <c r="M2" s="176"/>
      <c r="N2" s="49"/>
      <c r="O2" s="49"/>
    </row>
    <row r="3" spans="1:15" ht="12.75">
      <c r="A3" s="163" t="s">
        <v>164</v>
      </c>
      <c r="B3" s="163" t="s">
        <v>74</v>
      </c>
      <c r="C3" s="163" t="s">
        <v>75</v>
      </c>
      <c r="D3" s="163" t="s">
        <v>76</v>
      </c>
      <c r="E3" s="163" t="s">
        <v>77</v>
      </c>
      <c r="F3" s="163"/>
      <c r="G3" s="81"/>
      <c r="I3" s="163" t="s">
        <v>164</v>
      </c>
      <c r="J3" s="163" t="str">
        <f>"at 12/"&amp;A7</f>
        <v>at 12/2008</v>
      </c>
      <c r="K3" s="163" t="s">
        <v>2</v>
      </c>
      <c r="L3" s="163" t="s">
        <v>2</v>
      </c>
      <c r="M3" s="163"/>
      <c r="N3" s="50"/>
      <c r="O3" s="46"/>
    </row>
    <row r="4" spans="1:15" ht="12.75">
      <c r="A4" s="164">
        <f>A5-1</f>
        <v>2005</v>
      </c>
      <c r="B4" s="164">
        <v>125</v>
      </c>
      <c r="C4" s="164">
        <v>167</v>
      </c>
      <c r="D4" s="164">
        <v>189</v>
      </c>
      <c r="E4" s="164">
        <v>202</v>
      </c>
      <c r="F4" s="164"/>
      <c r="G4" s="81"/>
      <c r="I4" s="164">
        <f>A4</f>
        <v>2005</v>
      </c>
      <c r="J4" s="164">
        <f>E4</f>
        <v>202</v>
      </c>
      <c r="K4" s="165">
        <f>F16</f>
        <v>1</v>
      </c>
      <c r="L4" s="164">
        <f>J4*K4</f>
        <v>202</v>
      </c>
      <c r="M4" s="164"/>
      <c r="N4" s="45"/>
      <c r="O4" s="46"/>
    </row>
    <row r="5" spans="1:15" ht="12.75">
      <c r="A5" s="164">
        <f>A6-1</f>
        <v>2006</v>
      </c>
      <c r="B5" s="164">
        <v>125</v>
      </c>
      <c r="C5" s="164">
        <v>167</v>
      </c>
      <c r="D5" s="164">
        <v>189</v>
      </c>
      <c r="E5" s="164"/>
      <c r="F5" s="164"/>
      <c r="G5" s="81"/>
      <c r="I5" s="164">
        <f>A5</f>
        <v>2006</v>
      </c>
      <c r="J5" s="164">
        <f>D5</f>
        <v>189</v>
      </c>
      <c r="K5" s="165">
        <f>E16</f>
        <v>1.0687830687830688</v>
      </c>
      <c r="L5" s="164">
        <f>J5*K5</f>
        <v>202</v>
      </c>
      <c r="M5" s="164"/>
      <c r="N5" s="45"/>
      <c r="O5" s="46"/>
    </row>
    <row r="6" spans="1:15" ht="12.75">
      <c r="A6" s="164">
        <f>A7-1</f>
        <v>2007</v>
      </c>
      <c r="B6" s="164">
        <v>125</v>
      </c>
      <c r="C6" s="164">
        <v>167</v>
      </c>
      <c r="D6" s="164"/>
      <c r="E6" s="164"/>
      <c r="F6" s="164"/>
      <c r="G6" s="81"/>
      <c r="I6" s="164">
        <f>A6</f>
        <v>2007</v>
      </c>
      <c r="J6" s="164">
        <f>C6</f>
        <v>167</v>
      </c>
      <c r="K6" s="165">
        <f>D16</f>
        <v>1.2095808383233533</v>
      </c>
      <c r="L6" s="164">
        <f>J6*K6</f>
        <v>202</v>
      </c>
      <c r="M6" s="164"/>
      <c r="N6" s="45"/>
      <c r="O6" s="46"/>
    </row>
    <row r="7" spans="1:15" ht="12.75">
      <c r="A7" s="164">
        <f>curryear-1</f>
        <v>2008</v>
      </c>
      <c r="B7" s="164">
        <v>125</v>
      </c>
      <c r="C7" s="164"/>
      <c r="D7" s="164"/>
      <c r="E7" s="164"/>
      <c r="F7" s="164"/>
      <c r="G7" s="81"/>
      <c r="I7" s="164">
        <f>A7</f>
        <v>2008</v>
      </c>
      <c r="J7" s="164">
        <f>B7</f>
        <v>125</v>
      </c>
      <c r="K7" s="165">
        <f>C16</f>
        <v>1.616</v>
      </c>
      <c r="L7" s="164">
        <f>J7*K7</f>
        <v>202</v>
      </c>
      <c r="M7" s="164"/>
      <c r="N7" s="45"/>
      <c r="O7" s="46"/>
    </row>
    <row r="8" spans="1:15" ht="12.75">
      <c r="A8" s="164"/>
      <c r="B8" s="164"/>
      <c r="C8" s="164"/>
      <c r="D8" s="164"/>
      <c r="E8" s="164"/>
      <c r="F8" s="164"/>
      <c r="G8" s="81"/>
      <c r="I8" s="164"/>
      <c r="J8" s="164"/>
      <c r="K8" s="164"/>
      <c r="L8" s="164"/>
      <c r="M8" s="164"/>
      <c r="N8" s="45"/>
      <c r="O8" s="46"/>
    </row>
    <row r="9" spans="1:15" ht="12.75">
      <c r="A9" s="164"/>
      <c r="B9" s="136" t="s">
        <v>85</v>
      </c>
      <c r="C9" s="79"/>
      <c r="D9" s="79"/>
      <c r="E9" s="79"/>
      <c r="F9" s="81"/>
      <c r="G9" s="81"/>
      <c r="I9" s="81"/>
      <c r="J9" s="81"/>
      <c r="K9" s="81"/>
      <c r="L9" s="81"/>
      <c r="M9" s="81"/>
      <c r="N9" s="46"/>
      <c r="O9" s="46"/>
    </row>
    <row r="10" spans="1:13" ht="12.75">
      <c r="A10" s="163" t="s">
        <v>164</v>
      </c>
      <c r="B10" s="169"/>
      <c r="C10" s="170" t="s">
        <v>139</v>
      </c>
      <c r="D10" s="170" t="s">
        <v>140</v>
      </c>
      <c r="E10" s="170" t="s">
        <v>141</v>
      </c>
      <c r="F10" s="170"/>
      <c r="G10" s="81"/>
      <c r="I10" s="81"/>
      <c r="J10" s="81"/>
      <c r="K10" s="81"/>
      <c r="L10" s="81"/>
      <c r="M10" s="81"/>
    </row>
    <row r="11" spans="1:13" ht="12.75">
      <c r="A11" s="164">
        <f>A4</f>
        <v>2005</v>
      </c>
      <c r="B11" s="169"/>
      <c r="C11" s="165">
        <f>C4/B4</f>
        <v>1.336</v>
      </c>
      <c r="D11" s="165">
        <f>D4/C4</f>
        <v>1.1317365269461077</v>
      </c>
      <c r="E11" s="165">
        <f>E4/D4</f>
        <v>1.0687830687830688</v>
      </c>
      <c r="F11" s="165"/>
      <c r="G11" s="81"/>
      <c r="I11" s="81"/>
      <c r="J11" s="81"/>
      <c r="K11" s="81"/>
      <c r="L11" s="81"/>
      <c r="M11" s="81"/>
    </row>
    <row r="12" spans="1:13" ht="12.75">
      <c r="A12" s="164">
        <f>A5</f>
        <v>2006</v>
      </c>
      <c r="B12" s="81"/>
      <c r="C12" s="165">
        <f>C5/B5</f>
        <v>1.336</v>
      </c>
      <c r="D12" s="165">
        <f>D5/C5</f>
        <v>1.1317365269461077</v>
      </c>
      <c r="E12" s="164"/>
      <c r="F12" s="165"/>
      <c r="G12" s="81"/>
      <c r="I12" s="81"/>
      <c r="J12" s="81"/>
      <c r="K12" s="81"/>
      <c r="L12" s="81"/>
      <c r="M12" s="81"/>
    </row>
    <row r="13" spans="1:13" ht="12.75">
      <c r="A13" s="164">
        <f>A6</f>
        <v>2007</v>
      </c>
      <c r="B13" s="81"/>
      <c r="C13" s="165">
        <f>C6/B6</f>
        <v>1.336</v>
      </c>
      <c r="D13" s="165"/>
      <c r="E13" s="164"/>
      <c r="F13" s="165"/>
      <c r="G13" s="81"/>
      <c r="I13" s="81"/>
      <c r="J13" s="81"/>
      <c r="K13" s="81"/>
      <c r="L13" s="81"/>
      <c r="M13" s="81"/>
    </row>
    <row r="14" spans="1:13" ht="12.75">
      <c r="A14" s="164"/>
      <c r="B14" s="81"/>
      <c r="C14" s="165"/>
      <c r="D14" s="164"/>
      <c r="E14" s="164"/>
      <c r="F14" s="165" t="s">
        <v>143</v>
      </c>
      <c r="G14" s="81"/>
      <c r="I14" s="81"/>
      <c r="J14" s="81"/>
      <c r="K14" s="81"/>
      <c r="L14" s="81"/>
      <c r="M14" s="81"/>
    </row>
    <row r="15" spans="1:13" ht="12.75">
      <c r="A15" s="164" t="s">
        <v>142</v>
      </c>
      <c r="B15" s="81"/>
      <c r="C15" s="165">
        <f>C13</f>
        <v>1.336</v>
      </c>
      <c r="D15" s="165">
        <f>D12</f>
        <v>1.1317365269461077</v>
      </c>
      <c r="E15" s="165">
        <f>E11</f>
        <v>1.0687830687830688</v>
      </c>
      <c r="F15" s="165">
        <v>1</v>
      </c>
      <c r="G15" s="81"/>
      <c r="I15" s="81"/>
      <c r="J15" s="81"/>
      <c r="K15" s="81"/>
      <c r="L15" s="81"/>
      <c r="M15" s="81"/>
    </row>
    <row r="16" spans="1:13" ht="12.75">
      <c r="A16" s="159" t="s">
        <v>103</v>
      </c>
      <c r="B16" s="81"/>
      <c r="C16" s="165">
        <f>D16*C15</f>
        <v>1.616</v>
      </c>
      <c r="D16" s="165">
        <f>E16*D15</f>
        <v>1.2095808383233533</v>
      </c>
      <c r="E16" s="165">
        <f>F16*E15</f>
        <v>1.0687830687830688</v>
      </c>
      <c r="F16" s="165">
        <f>F15</f>
        <v>1</v>
      </c>
      <c r="G16" s="81"/>
      <c r="I16" s="81"/>
      <c r="J16" s="81"/>
      <c r="K16" s="81"/>
      <c r="L16" s="81"/>
      <c r="M16" s="81"/>
    </row>
    <row r="17" spans="1:13" ht="12.75">
      <c r="A17" s="164"/>
      <c r="B17" s="81"/>
      <c r="C17" s="165"/>
      <c r="D17" s="164"/>
      <c r="E17" s="164"/>
      <c r="F17" s="165"/>
      <c r="G17" s="81"/>
      <c r="I17" s="81"/>
      <c r="J17" s="81"/>
      <c r="K17" s="81"/>
      <c r="L17" s="81"/>
      <c r="M17" s="81"/>
    </row>
    <row r="18" spans="1:13" ht="12.75">
      <c r="A18" s="164"/>
      <c r="B18" s="81"/>
      <c r="C18" s="165"/>
      <c r="D18" s="164"/>
      <c r="E18" s="164"/>
      <c r="F18" s="165"/>
      <c r="G18" s="81"/>
      <c r="I18" s="81"/>
      <c r="J18" s="81"/>
      <c r="K18" s="81"/>
      <c r="L18" s="81"/>
      <c r="M18" s="81"/>
    </row>
    <row r="19" spans="1:7" s="48" customFormat="1" ht="12.75">
      <c r="A19" s="45"/>
      <c r="B19" s="46"/>
      <c r="C19" s="47"/>
      <c r="D19" s="45"/>
      <c r="E19" s="45"/>
      <c r="F19" s="47"/>
      <c r="G19" s="46"/>
    </row>
    <row r="20" spans="1:7" s="48" customFormat="1" ht="12.75">
      <c r="A20" s="45"/>
      <c r="B20" s="46"/>
      <c r="C20" s="47"/>
      <c r="D20" s="45"/>
      <c r="E20" s="45"/>
      <c r="F20" s="47"/>
      <c r="G20" s="46"/>
    </row>
    <row r="21" spans="1:7" s="48" customFormat="1" ht="12.75">
      <c r="A21" s="45"/>
      <c r="B21" s="46"/>
      <c r="C21" s="47"/>
      <c r="D21" s="45"/>
      <c r="E21" s="45"/>
      <c r="F21" s="47"/>
      <c r="G21" s="46"/>
    </row>
    <row r="24" ht="12.75">
      <c r="B24" s="2" t="s">
        <v>151</v>
      </c>
    </row>
    <row r="26" ht="12.75">
      <c r="B26" s="2" t="s">
        <v>152</v>
      </c>
    </row>
    <row r="28" ht="12.75">
      <c r="B28" s="2" t="s">
        <v>156</v>
      </c>
    </row>
    <row r="29" ht="12.75">
      <c r="C29" s="51" t="s">
        <v>153</v>
      </c>
    </row>
    <row r="30" ht="12.75">
      <c r="C30" s="51" t="s">
        <v>154</v>
      </c>
    </row>
    <row r="31" ht="12.75">
      <c r="C31" s="51" t="s">
        <v>155</v>
      </c>
    </row>
  </sheetData>
  <sheetProtection/>
  <mergeCells count="2">
    <mergeCell ref="B2:E2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3" width="9.140625" style="2" customWidth="1"/>
    <col min="4" max="7" width="9.7109375" style="2" customWidth="1"/>
    <col min="8" max="16384" width="9.140625" style="2" customWidth="1"/>
  </cols>
  <sheetData>
    <row r="1" spans="1:16" ht="12.75">
      <c r="A1" s="159"/>
      <c r="B1" s="164" t="s">
        <v>93</v>
      </c>
      <c r="C1" s="164" t="s">
        <v>94</v>
      </c>
      <c r="D1" s="176"/>
      <c r="E1" s="176"/>
      <c r="F1" s="176"/>
      <c r="G1" s="177"/>
      <c r="I1" s="184" t="s">
        <v>165</v>
      </c>
      <c r="J1" s="184"/>
      <c r="K1" s="184"/>
      <c r="L1" s="184"/>
      <c r="M1" s="184"/>
      <c r="N1" s="184"/>
      <c r="O1" s="81"/>
      <c r="P1" s="83"/>
    </row>
    <row r="2" spans="1:16" ht="12.75">
      <c r="A2" s="164"/>
      <c r="B2" s="164" t="s">
        <v>4</v>
      </c>
      <c r="C2" s="164" t="s">
        <v>98</v>
      </c>
      <c r="D2" s="176" t="s">
        <v>95</v>
      </c>
      <c r="E2" s="164" t="s">
        <v>146</v>
      </c>
      <c r="F2" s="164"/>
      <c r="G2" s="82"/>
      <c r="I2" s="162" t="str">
        <f>"Reported Losses at 12/"&amp;I8</f>
        <v>Reported Losses at 12/2009</v>
      </c>
      <c r="J2" s="136"/>
      <c r="K2" s="79"/>
      <c r="L2" s="79"/>
      <c r="M2" s="79"/>
      <c r="N2" s="79"/>
      <c r="O2" s="81"/>
      <c r="P2" s="83"/>
    </row>
    <row r="3" spans="1:16" ht="12.75">
      <c r="A3" s="163" t="s">
        <v>164</v>
      </c>
      <c r="B3" s="163" t="str">
        <f>"at 12/"&amp;I8</f>
        <v>at 12/2009</v>
      </c>
      <c r="C3" s="163" t="s">
        <v>2</v>
      </c>
      <c r="D3" s="163" t="s">
        <v>2</v>
      </c>
      <c r="E3" s="163" t="s">
        <v>147</v>
      </c>
      <c r="F3" s="84" t="s">
        <v>148</v>
      </c>
      <c r="G3" s="82"/>
      <c r="I3" s="163" t="s">
        <v>164</v>
      </c>
      <c r="J3" s="163" t="s">
        <v>74</v>
      </c>
      <c r="K3" s="163" t="s">
        <v>75</v>
      </c>
      <c r="L3" s="163" t="s">
        <v>76</v>
      </c>
      <c r="M3" s="163" t="s">
        <v>77</v>
      </c>
      <c r="N3" s="163" t="s">
        <v>78</v>
      </c>
      <c r="O3" s="81"/>
      <c r="P3" s="83"/>
    </row>
    <row r="4" spans="1:16" ht="12.75">
      <c r="A4" s="164">
        <f>I4</f>
        <v>2005</v>
      </c>
      <c r="B4" s="164">
        <f>N4</f>
        <v>208</v>
      </c>
      <c r="C4" s="165">
        <f>O18</f>
        <v>1</v>
      </c>
      <c r="D4" s="178">
        <f>B4*C4</f>
        <v>208</v>
      </c>
      <c r="E4" s="164">
        <f>'Consid 12a'!L4</f>
        <v>202</v>
      </c>
      <c r="F4" s="86">
        <f>D4-E4</f>
        <v>6</v>
      </c>
      <c r="G4" s="82"/>
      <c r="I4" s="164">
        <f>I5-1</f>
        <v>2005</v>
      </c>
      <c r="J4" s="164">
        <v>125</v>
      </c>
      <c r="K4" s="164">
        <v>167</v>
      </c>
      <c r="L4" s="164">
        <v>189</v>
      </c>
      <c r="M4" s="164">
        <v>202</v>
      </c>
      <c r="N4" s="164">
        <v>208</v>
      </c>
      <c r="O4" s="81"/>
      <c r="P4" s="83"/>
    </row>
    <row r="5" spans="1:16" ht="12.75">
      <c r="A5" s="164">
        <f>I5</f>
        <v>2006</v>
      </c>
      <c r="B5" s="164">
        <f>M5</f>
        <v>206</v>
      </c>
      <c r="C5" s="165">
        <f>N18</f>
        <v>1.0297029702970297</v>
      </c>
      <c r="D5" s="178">
        <f>B5*C5</f>
        <v>212.11881188118812</v>
      </c>
      <c r="E5" s="164">
        <f>'Consid 12a'!L5</f>
        <v>202</v>
      </c>
      <c r="F5" s="86">
        <f>D5-E5</f>
        <v>10.118811881188122</v>
      </c>
      <c r="G5" s="82"/>
      <c r="I5" s="164">
        <f>I6-1</f>
        <v>2006</v>
      </c>
      <c r="J5" s="164">
        <v>125</v>
      </c>
      <c r="K5" s="164">
        <v>167</v>
      </c>
      <c r="L5" s="164">
        <v>189</v>
      </c>
      <c r="M5" s="164">
        <v>206</v>
      </c>
      <c r="N5" s="164"/>
      <c r="O5" s="81"/>
      <c r="P5" s="83"/>
    </row>
    <row r="6" spans="1:16" ht="12.75">
      <c r="A6" s="164">
        <f>I6</f>
        <v>2007</v>
      </c>
      <c r="B6" s="164">
        <f>L6</f>
        <v>194</v>
      </c>
      <c r="C6" s="165">
        <f>M18</f>
        <v>1.1120792079207922</v>
      </c>
      <c r="D6" s="178">
        <f>B6*C6</f>
        <v>215.74336633663367</v>
      </c>
      <c r="E6" s="164">
        <f>'Consid 12a'!L6</f>
        <v>202</v>
      </c>
      <c r="F6" s="86">
        <f>D6-E6</f>
        <v>13.74336633663367</v>
      </c>
      <c r="G6" s="82"/>
      <c r="I6" s="164">
        <f>I7-1</f>
        <v>2007</v>
      </c>
      <c r="J6" s="164">
        <v>125</v>
      </c>
      <c r="K6" s="164">
        <v>167</v>
      </c>
      <c r="L6" s="164">
        <v>194</v>
      </c>
      <c r="M6" s="164"/>
      <c r="N6" s="164"/>
      <c r="O6" s="81"/>
      <c r="P6" s="83"/>
    </row>
    <row r="7" spans="1:16" ht="12.75">
      <c r="A7" s="164">
        <f>I7</f>
        <v>2008</v>
      </c>
      <c r="B7" s="164">
        <f>K7</f>
        <v>177</v>
      </c>
      <c r="C7" s="165">
        <f>L18</f>
        <v>1.278891089108911</v>
      </c>
      <c r="D7" s="178">
        <f>B7*C7</f>
        <v>226.36372277227724</v>
      </c>
      <c r="E7" s="164">
        <f>'Consid 12a'!L7</f>
        <v>202</v>
      </c>
      <c r="F7" s="86">
        <f>D7-E7</f>
        <v>24.363722772277242</v>
      </c>
      <c r="G7" s="82"/>
      <c r="I7" s="164">
        <f>I8-1</f>
        <v>2008</v>
      </c>
      <c r="J7" s="164">
        <v>125</v>
      </c>
      <c r="K7" s="164">
        <v>177</v>
      </c>
      <c r="L7" s="164"/>
      <c r="M7" s="164"/>
      <c r="N7" s="164"/>
      <c r="O7" s="81"/>
      <c r="P7" s="83"/>
    </row>
    <row r="8" spans="1:16" ht="12.75">
      <c r="A8" s="164"/>
      <c r="B8" s="164"/>
      <c r="C8" s="164"/>
      <c r="D8" s="164"/>
      <c r="E8" s="164"/>
      <c r="F8" s="82"/>
      <c r="G8" s="82"/>
      <c r="I8" s="164">
        <f>curryear</f>
        <v>2009</v>
      </c>
      <c r="J8" s="164">
        <v>133</v>
      </c>
      <c r="K8" s="164"/>
      <c r="L8" s="164"/>
      <c r="M8" s="164"/>
      <c r="N8" s="164"/>
      <c r="O8" s="81"/>
      <c r="P8" s="83"/>
    </row>
    <row r="9" spans="1:16" ht="12.75">
      <c r="A9" s="81"/>
      <c r="B9" s="81"/>
      <c r="C9" s="81"/>
      <c r="D9" s="81"/>
      <c r="E9" s="81"/>
      <c r="F9" s="95"/>
      <c r="G9" s="82"/>
      <c r="I9" s="164"/>
      <c r="J9" s="136" t="s">
        <v>85</v>
      </c>
      <c r="K9" s="79"/>
      <c r="L9" s="79"/>
      <c r="M9" s="79"/>
      <c r="N9" s="81"/>
      <c r="O9" s="81"/>
      <c r="P9" s="83"/>
    </row>
    <row r="10" spans="1:16" ht="12.75">
      <c r="A10" s="81"/>
      <c r="B10" s="81" t="s">
        <v>149</v>
      </c>
      <c r="C10" s="81"/>
      <c r="D10" s="81"/>
      <c r="E10" s="81"/>
      <c r="F10" s="86">
        <f>SUM(F4:F7)</f>
        <v>54.225900990099035</v>
      </c>
      <c r="G10" s="82"/>
      <c r="I10" s="163" t="s">
        <v>164</v>
      </c>
      <c r="J10" s="169"/>
      <c r="K10" s="170" t="s">
        <v>139</v>
      </c>
      <c r="L10" s="170" t="s">
        <v>140</v>
      </c>
      <c r="M10" s="170" t="s">
        <v>141</v>
      </c>
      <c r="N10" s="170" t="s">
        <v>144</v>
      </c>
      <c r="O10" s="81"/>
      <c r="P10" s="83"/>
    </row>
    <row r="11" spans="1:16" ht="12.75">
      <c r="A11" s="81"/>
      <c r="B11" s="81" t="s">
        <v>150</v>
      </c>
      <c r="C11" s="81"/>
      <c r="D11" s="81"/>
      <c r="E11" s="81"/>
      <c r="F11" s="179">
        <f>F10/SUM(E4:E7)</f>
        <v>0.06711126360160771</v>
      </c>
      <c r="G11" s="82"/>
      <c r="I11" s="164">
        <f>I4</f>
        <v>2005</v>
      </c>
      <c r="J11" s="169"/>
      <c r="K11" s="165">
        <f>K4/J4</f>
        <v>1.336</v>
      </c>
      <c r="L11" s="165">
        <f>L4/K4</f>
        <v>1.1317365269461077</v>
      </c>
      <c r="M11" s="165">
        <f>M4/L4</f>
        <v>1.0687830687830688</v>
      </c>
      <c r="N11" s="165">
        <f>N4/M4</f>
        <v>1.0297029702970297</v>
      </c>
      <c r="O11" s="81"/>
      <c r="P11" s="83"/>
    </row>
    <row r="12" spans="1:16" ht="12.75">
      <c r="A12" s="81"/>
      <c r="B12" s="81"/>
      <c r="C12" s="81"/>
      <c r="D12" s="81"/>
      <c r="E12" s="81"/>
      <c r="F12" s="81"/>
      <c r="G12" s="95"/>
      <c r="I12" s="164">
        <f>I5</f>
        <v>2006</v>
      </c>
      <c r="J12" s="81"/>
      <c r="K12" s="165">
        <f>K5/J5</f>
        <v>1.336</v>
      </c>
      <c r="L12" s="165">
        <f>L5/K5</f>
        <v>1.1317365269461077</v>
      </c>
      <c r="M12" s="165">
        <f>M5/L5</f>
        <v>1.08994708994709</v>
      </c>
      <c r="N12" s="165"/>
      <c r="O12" s="81"/>
      <c r="P12" s="83"/>
    </row>
    <row r="13" spans="1:16" ht="12.75">
      <c r="A13" s="81"/>
      <c r="B13" s="81"/>
      <c r="C13" s="81"/>
      <c r="D13" s="81"/>
      <c r="E13" s="81"/>
      <c r="F13" s="81"/>
      <c r="G13" s="95"/>
      <c r="I13" s="164">
        <f>I6</f>
        <v>2007</v>
      </c>
      <c r="J13" s="81"/>
      <c r="K13" s="165">
        <f>K6/J6</f>
        <v>1.336</v>
      </c>
      <c r="L13" s="165">
        <f>L6/K6</f>
        <v>1.1616766467065869</v>
      </c>
      <c r="M13" s="164"/>
      <c r="N13" s="165"/>
      <c r="O13" s="81"/>
      <c r="P13" s="83"/>
    </row>
    <row r="14" spans="1:16" ht="12.75">
      <c r="A14" s="81"/>
      <c r="B14" s="81"/>
      <c r="C14" s="81"/>
      <c r="D14" s="81"/>
      <c r="E14" s="81"/>
      <c r="F14" s="81"/>
      <c r="G14" s="95"/>
      <c r="I14" s="164">
        <f>I7</f>
        <v>2008</v>
      </c>
      <c r="J14" s="81"/>
      <c r="K14" s="165">
        <f>K7/J7</f>
        <v>1.416</v>
      </c>
      <c r="L14" s="165"/>
      <c r="M14" s="164"/>
      <c r="N14" s="165"/>
      <c r="O14" s="81"/>
      <c r="P14" s="83"/>
    </row>
    <row r="15" spans="1:16" ht="12.75">
      <c r="A15" s="81"/>
      <c r="B15" s="81"/>
      <c r="C15" s="81"/>
      <c r="D15" s="81"/>
      <c r="E15" s="81"/>
      <c r="F15" s="81"/>
      <c r="G15" s="95"/>
      <c r="I15" s="164"/>
      <c r="J15" s="81"/>
      <c r="K15" s="165"/>
      <c r="L15" s="164"/>
      <c r="M15" s="164"/>
      <c r="N15" s="165"/>
      <c r="O15" s="165" t="s">
        <v>143</v>
      </c>
      <c r="P15" s="83"/>
    </row>
    <row r="16" spans="1:16" ht="12.75">
      <c r="A16" s="81"/>
      <c r="B16" s="81"/>
      <c r="C16" s="81"/>
      <c r="D16" s="81"/>
      <c r="E16" s="81"/>
      <c r="F16" s="81"/>
      <c r="G16" s="95"/>
      <c r="I16" s="159" t="s">
        <v>161</v>
      </c>
      <c r="J16" s="81"/>
      <c r="K16" s="165">
        <f>K13</f>
        <v>1.336</v>
      </c>
      <c r="L16" s="165">
        <f>L12</f>
        <v>1.1317365269461077</v>
      </c>
      <c r="M16" s="165">
        <f>M11</f>
        <v>1.0687830687830688</v>
      </c>
      <c r="N16" s="165">
        <v>1</v>
      </c>
      <c r="O16" s="165">
        <v>1</v>
      </c>
      <c r="P16" s="83"/>
    </row>
    <row r="17" spans="1:16" ht="12.75">
      <c r="A17" s="81"/>
      <c r="B17" s="81"/>
      <c r="C17" s="81"/>
      <c r="D17" s="81"/>
      <c r="E17" s="81"/>
      <c r="F17" s="81"/>
      <c r="G17" s="95"/>
      <c r="I17" s="159" t="s">
        <v>142</v>
      </c>
      <c r="J17" s="81"/>
      <c r="K17" s="165">
        <v>1.4</v>
      </c>
      <c r="L17" s="165">
        <v>1.15</v>
      </c>
      <c r="M17" s="165">
        <v>1.08</v>
      </c>
      <c r="N17" s="165">
        <f>N11</f>
        <v>1.0297029702970297</v>
      </c>
      <c r="O17" s="165">
        <v>1</v>
      </c>
      <c r="P17" s="83"/>
    </row>
    <row r="18" spans="1:16" ht="12.75">
      <c r="A18" s="81"/>
      <c r="B18" s="81"/>
      <c r="C18" s="81"/>
      <c r="D18" s="81"/>
      <c r="E18" s="81"/>
      <c r="F18" s="81"/>
      <c r="G18" s="95"/>
      <c r="I18" s="159" t="s">
        <v>103</v>
      </c>
      <c r="J18" s="81"/>
      <c r="K18" s="165">
        <f>L18*K17</f>
        <v>1.7904475247524752</v>
      </c>
      <c r="L18" s="165">
        <f>M18*L17</f>
        <v>1.278891089108911</v>
      </c>
      <c r="M18" s="165">
        <f>N18*M17</f>
        <v>1.1120792079207922</v>
      </c>
      <c r="N18" s="165">
        <f>O18*N17</f>
        <v>1.0297029702970297</v>
      </c>
      <c r="O18" s="165">
        <f>O17</f>
        <v>1</v>
      </c>
      <c r="P18" s="83"/>
    </row>
    <row r="19" spans="9:16" ht="12.75">
      <c r="I19" s="164"/>
      <c r="J19" s="81"/>
      <c r="K19" s="165"/>
      <c r="L19" s="164"/>
      <c r="M19" s="164"/>
      <c r="N19" s="165"/>
      <c r="O19" s="81"/>
      <c r="P19" s="83"/>
    </row>
    <row r="20" spans="1:16" ht="12.75">
      <c r="A20" s="2" t="s">
        <v>157</v>
      </c>
      <c r="I20" s="164"/>
      <c r="J20" s="81"/>
      <c r="K20" s="165"/>
      <c r="L20" s="164"/>
      <c r="M20" s="164"/>
      <c r="N20" s="165"/>
      <c r="O20" s="81"/>
      <c r="P20" s="83"/>
    </row>
    <row r="21" spans="9:16" ht="12.75">
      <c r="I21" s="164"/>
      <c r="J21" s="81"/>
      <c r="K21" s="165"/>
      <c r="L21" s="164"/>
      <c r="M21" s="164"/>
      <c r="N21" s="165"/>
      <c r="O21" s="81"/>
      <c r="P21" s="83"/>
    </row>
    <row r="22" spans="9:15" ht="12.75">
      <c r="I22" s="45"/>
      <c r="J22" s="46"/>
      <c r="K22" s="47"/>
      <c r="L22" s="45"/>
      <c r="M22" s="45"/>
      <c r="N22" s="47"/>
      <c r="O22" s="48"/>
    </row>
    <row r="23" spans="9:15" ht="12.75">
      <c r="I23" s="54" t="s">
        <v>158</v>
      </c>
      <c r="J23" s="48"/>
      <c r="K23" s="53"/>
      <c r="L23" s="52"/>
      <c r="M23" s="52"/>
      <c r="N23" s="53"/>
      <c r="O23" s="48"/>
    </row>
    <row r="24" spans="9:15" ht="12.75">
      <c r="I24" s="54" t="s">
        <v>159</v>
      </c>
      <c r="J24" s="48"/>
      <c r="K24" s="53"/>
      <c r="L24" s="52"/>
      <c r="M24" s="52"/>
      <c r="N24" s="53"/>
      <c r="O24" s="48"/>
    </row>
    <row r="25" spans="9:15" ht="12.75">
      <c r="I25" s="52"/>
      <c r="J25" s="48"/>
      <c r="K25" s="53"/>
      <c r="L25" s="52"/>
      <c r="M25" s="52"/>
      <c r="N25" s="53"/>
      <c r="O25" s="54"/>
    </row>
    <row r="26" spans="9:15" ht="12.75">
      <c r="I26" s="54" t="s">
        <v>160</v>
      </c>
      <c r="J26" s="54"/>
      <c r="K26" s="55"/>
      <c r="L26" s="54"/>
      <c r="M26" s="54"/>
      <c r="N26" s="55"/>
      <c r="O26" s="54"/>
    </row>
    <row r="27" spans="9:15" ht="12.75">
      <c r="I27" s="54"/>
      <c r="J27" s="54"/>
      <c r="K27" s="55"/>
      <c r="L27" s="54"/>
      <c r="M27" s="54"/>
      <c r="N27" s="55"/>
      <c r="O27" s="54"/>
    </row>
    <row r="28" spans="9:14" ht="12.75">
      <c r="I28" s="54"/>
      <c r="J28" s="54"/>
      <c r="K28" s="54"/>
      <c r="L28" s="54"/>
      <c r="M28" s="54"/>
      <c r="N28" s="54"/>
    </row>
    <row r="29" spans="9:15" ht="12.75">
      <c r="I29" s="159"/>
      <c r="J29" s="164" t="s">
        <v>93</v>
      </c>
      <c r="K29" s="164" t="s">
        <v>162</v>
      </c>
      <c r="L29" s="176"/>
      <c r="M29" s="176"/>
      <c r="N29" s="176"/>
      <c r="O29" s="81"/>
    </row>
    <row r="30" spans="9:15" ht="12.75">
      <c r="I30" s="164"/>
      <c r="J30" s="164" t="s">
        <v>4</v>
      </c>
      <c r="K30" s="164" t="s">
        <v>145</v>
      </c>
      <c r="L30" s="176" t="s">
        <v>95</v>
      </c>
      <c r="M30" s="164" t="s">
        <v>146</v>
      </c>
      <c r="N30" s="164"/>
      <c r="O30" s="81"/>
    </row>
    <row r="31" spans="9:15" ht="12.75">
      <c r="I31" s="163" t="s">
        <v>164</v>
      </c>
      <c r="J31" s="163" t="str">
        <f>"at 12/"&amp;I8</f>
        <v>at 12/2009</v>
      </c>
      <c r="K31" s="163" t="s">
        <v>94</v>
      </c>
      <c r="L31" s="163" t="s">
        <v>2</v>
      </c>
      <c r="M31" s="163" t="s">
        <v>147</v>
      </c>
      <c r="N31" s="163" t="s">
        <v>148</v>
      </c>
      <c r="O31" s="81"/>
    </row>
    <row r="32" spans="9:15" ht="12.75">
      <c r="I32" s="164">
        <f aca="true" t="shared" si="0" ref="I32:J35">A4</f>
        <v>2005</v>
      </c>
      <c r="J32" s="164">
        <f t="shared" si="0"/>
        <v>208</v>
      </c>
      <c r="K32" s="165">
        <f>'Consid 12a'!K4</f>
        <v>1</v>
      </c>
      <c r="L32" s="178">
        <f>J32*K32</f>
        <v>208</v>
      </c>
      <c r="M32" s="164">
        <f>'Consid 12a'!L4</f>
        <v>202</v>
      </c>
      <c r="N32" s="178">
        <f>L32-M32</f>
        <v>6</v>
      </c>
      <c r="O32" s="81"/>
    </row>
    <row r="33" spans="9:15" ht="12.75">
      <c r="I33" s="164">
        <f t="shared" si="0"/>
        <v>2006</v>
      </c>
      <c r="J33" s="164">
        <f t="shared" si="0"/>
        <v>206</v>
      </c>
      <c r="K33" s="165">
        <f>'Consid 12a'!K4</f>
        <v>1</v>
      </c>
      <c r="L33" s="178">
        <f>J33*K33</f>
        <v>206</v>
      </c>
      <c r="M33" s="164">
        <f>'Consid 12a'!L5</f>
        <v>202</v>
      </c>
      <c r="N33" s="178">
        <f>L33-M33</f>
        <v>4</v>
      </c>
      <c r="O33" s="81"/>
    </row>
    <row r="34" spans="9:15" ht="12.75">
      <c r="I34" s="164">
        <f t="shared" si="0"/>
        <v>2007</v>
      </c>
      <c r="J34" s="164">
        <f t="shared" si="0"/>
        <v>194</v>
      </c>
      <c r="K34" s="165">
        <f>'Consid 12a'!K5</f>
        <v>1.0687830687830688</v>
      </c>
      <c r="L34" s="178">
        <f>J34*K34</f>
        <v>207.34391534391534</v>
      </c>
      <c r="M34" s="164">
        <f>'Consid 12a'!L6</f>
        <v>202</v>
      </c>
      <c r="N34" s="178">
        <f>L34-M34</f>
        <v>5.3439153439153415</v>
      </c>
      <c r="O34" s="81"/>
    </row>
    <row r="35" spans="9:15" ht="12.75">
      <c r="I35" s="164">
        <f t="shared" si="0"/>
        <v>2008</v>
      </c>
      <c r="J35" s="164">
        <f t="shared" si="0"/>
        <v>177</v>
      </c>
      <c r="K35" s="165">
        <f>'Consid 12a'!K6</f>
        <v>1.2095808383233533</v>
      </c>
      <c r="L35" s="178">
        <f>J35*K35</f>
        <v>214.09580838323353</v>
      </c>
      <c r="M35" s="164">
        <f>'Consid 12a'!L7</f>
        <v>202</v>
      </c>
      <c r="N35" s="178">
        <f>L35-M35</f>
        <v>12.095808383233532</v>
      </c>
      <c r="O35" s="81"/>
    </row>
    <row r="36" spans="9:15" ht="12.75">
      <c r="I36" s="81"/>
      <c r="J36" s="81"/>
      <c r="K36" s="81"/>
      <c r="L36" s="81"/>
      <c r="M36" s="81"/>
      <c r="N36" s="81"/>
      <c r="O36" s="81"/>
    </row>
    <row r="37" spans="9:15" ht="12.75">
      <c r="I37" s="81"/>
      <c r="J37" s="81" t="s">
        <v>149</v>
      </c>
      <c r="K37" s="81"/>
      <c r="L37" s="81"/>
      <c r="M37" s="81"/>
      <c r="N37" s="178">
        <f>SUM(N32:N35)</f>
        <v>27.439723727148873</v>
      </c>
      <c r="O37" s="81"/>
    </row>
    <row r="38" spans="9:15" ht="12.75">
      <c r="I38" s="81"/>
      <c r="J38" s="81" t="s">
        <v>150</v>
      </c>
      <c r="K38" s="81"/>
      <c r="L38" s="81"/>
      <c r="M38" s="81"/>
      <c r="N38" s="180">
        <f>N37/SUM(M32:M35)</f>
        <v>0.03396005411775851</v>
      </c>
      <c r="O38" s="81"/>
    </row>
    <row r="39" spans="9:15" ht="12.75">
      <c r="I39" s="81"/>
      <c r="J39" s="81"/>
      <c r="K39" s="81"/>
      <c r="L39" s="81"/>
      <c r="M39" s="81"/>
      <c r="N39" s="81"/>
      <c r="O39" s="81"/>
    </row>
    <row r="41" ht="12.75">
      <c r="I41" s="2" t="s">
        <v>170</v>
      </c>
    </row>
    <row r="42" ht="12.75">
      <c r="I42" s="2" t="s">
        <v>171</v>
      </c>
    </row>
    <row r="43" ht="12.75">
      <c r="I43" s="51" t="s">
        <v>172</v>
      </c>
    </row>
  </sheetData>
  <sheetProtection/>
  <mergeCells count="1">
    <mergeCell ref="I1:N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10.28125" style="2" customWidth="1"/>
    <col min="2" max="2" width="11.140625" style="2" bestFit="1" customWidth="1"/>
    <col min="3" max="5" width="9.28125" style="2" bestFit="1" customWidth="1"/>
    <col min="6" max="6" width="12.57421875" style="2" customWidth="1"/>
    <col min="7" max="16384" width="9.140625" style="2" customWidth="1"/>
  </cols>
  <sheetData>
    <row r="1" spans="1:8" ht="12.75">
      <c r="A1" s="56"/>
      <c r="B1" s="57" t="s">
        <v>24</v>
      </c>
      <c r="C1" s="58"/>
      <c r="D1" s="57" t="s">
        <v>6</v>
      </c>
      <c r="E1" s="58"/>
      <c r="F1" s="59" t="s">
        <v>7</v>
      </c>
      <c r="G1" s="3"/>
      <c r="H1" s="4"/>
    </row>
    <row r="2" spans="1:8" ht="12.75">
      <c r="A2" s="60" t="s">
        <v>16</v>
      </c>
      <c r="B2" s="61" t="s">
        <v>25</v>
      </c>
      <c r="C2" s="62"/>
      <c r="D2" s="61" t="s">
        <v>19</v>
      </c>
      <c r="E2" s="62"/>
      <c r="F2" s="63" t="s">
        <v>22</v>
      </c>
      <c r="G2" s="3"/>
      <c r="H2" s="4"/>
    </row>
    <row r="3" spans="1:8" ht="12.75">
      <c r="A3" s="64" t="s">
        <v>17</v>
      </c>
      <c r="B3" s="65"/>
      <c r="C3" s="66" t="s">
        <v>20</v>
      </c>
      <c r="D3" s="65"/>
      <c r="E3" s="66" t="s">
        <v>20</v>
      </c>
      <c r="F3" s="67" t="s">
        <v>23</v>
      </c>
      <c r="G3" s="3"/>
      <c r="H3" s="4"/>
    </row>
    <row r="4" spans="1:8" ht="12.75">
      <c r="A4" s="68"/>
      <c r="B4" s="65" t="s">
        <v>15</v>
      </c>
      <c r="C4" s="62" t="s">
        <v>2</v>
      </c>
      <c r="D4" s="65" t="s">
        <v>21</v>
      </c>
      <c r="E4" s="62" t="s">
        <v>2</v>
      </c>
      <c r="F4" s="63" t="s">
        <v>15</v>
      </c>
      <c r="G4" s="3"/>
      <c r="H4" s="4"/>
    </row>
    <row r="5" spans="1:8" ht="12.75">
      <c r="A5" s="69">
        <f>curreval-2925</f>
        <v>37253</v>
      </c>
      <c r="B5" s="70">
        <v>50000000</v>
      </c>
      <c r="C5" s="71">
        <f>B5/B$11</f>
        <v>0.25</v>
      </c>
      <c r="D5" s="72">
        <v>1000</v>
      </c>
      <c r="E5" s="71">
        <f>D5/D$11</f>
        <v>0.5</v>
      </c>
      <c r="F5" s="73">
        <f>B5/D5</f>
        <v>50000</v>
      </c>
      <c r="G5" s="3"/>
      <c r="H5" s="4"/>
    </row>
    <row r="6" spans="1:8" ht="12.75">
      <c r="A6" s="69">
        <f>A5+365</f>
        <v>37618</v>
      </c>
      <c r="B6" s="72">
        <v>100000000</v>
      </c>
      <c r="C6" s="71">
        <f>B6/B$11</f>
        <v>0.5</v>
      </c>
      <c r="D6" s="72">
        <v>1500</v>
      </c>
      <c r="E6" s="71">
        <f>D6/D$11</f>
        <v>0.75</v>
      </c>
      <c r="F6" s="74">
        <f>B6/D6</f>
        <v>66666.66666666667</v>
      </c>
      <c r="G6" s="1"/>
      <c r="H6" s="1"/>
    </row>
    <row r="7" spans="1:6" ht="12.75">
      <c r="A7" s="69">
        <f>A6+365</f>
        <v>37983</v>
      </c>
      <c r="B7" s="72">
        <v>150000000</v>
      </c>
      <c r="C7" s="71">
        <f>B7/B$11</f>
        <v>0.75</v>
      </c>
      <c r="D7" s="72">
        <v>1800</v>
      </c>
      <c r="E7" s="71">
        <f>D7/D$11</f>
        <v>0.9</v>
      </c>
      <c r="F7" s="74">
        <f>B7/D7</f>
        <v>83333.33333333333</v>
      </c>
    </row>
    <row r="8" spans="1:6" ht="12.75">
      <c r="A8" s="69" t="s">
        <v>3</v>
      </c>
      <c r="B8" s="72" t="s">
        <v>3</v>
      </c>
      <c r="C8" s="75" t="s">
        <v>3</v>
      </c>
      <c r="D8" s="72" t="s">
        <v>3</v>
      </c>
      <c r="E8" s="75" t="s">
        <v>3</v>
      </c>
      <c r="F8" s="74" t="s">
        <v>3</v>
      </c>
    </row>
    <row r="9" spans="1:6" ht="12.75">
      <c r="A9" s="69" t="s">
        <v>3</v>
      </c>
      <c r="B9" s="72" t="s">
        <v>3</v>
      </c>
      <c r="C9" s="75" t="s">
        <v>3</v>
      </c>
      <c r="D9" s="72" t="s">
        <v>3</v>
      </c>
      <c r="E9" s="75" t="s">
        <v>3</v>
      </c>
      <c r="F9" s="74" t="s">
        <v>3</v>
      </c>
    </row>
    <row r="10" spans="1:6" ht="12.75">
      <c r="A10" s="69" t="s">
        <v>3</v>
      </c>
      <c r="B10" s="72" t="s">
        <v>3</v>
      </c>
      <c r="C10" s="75" t="s">
        <v>3</v>
      </c>
      <c r="D10" s="72" t="s">
        <v>3</v>
      </c>
      <c r="E10" s="75" t="s">
        <v>3</v>
      </c>
      <c r="F10" s="74" t="s">
        <v>3</v>
      </c>
    </row>
    <row r="11" spans="1:6" ht="12.75">
      <c r="A11" s="76" t="str">
        <f>TEXT(curreval,"m/yy")&amp;" (Ult)"</f>
        <v>12/09 (Ult)</v>
      </c>
      <c r="B11" s="77">
        <v>200000000</v>
      </c>
      <c r="C11" s="78">
        <f>B11/B$11</f>
        <v>1</v>
      </c>
      <c r="D11" s="77">
        <v>2000</v>
      </c>
      <c r="E11" s="78">
        <f>D11/D$11</f>
        <v>1</v>
      </c>
      <c r="F11" s="76">
        <f>B11/D11</f>
        <v>100000</v>
      </c>
    </row>
    <row r="14" ht="12.75">
      <c r="A14" s="36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2:8" ht="12.75">
      <c r="B22" s="5"/>
      <c r="C22" s="5"/>
      <c r="D22" s="5"/>
      <c r="E22" s="5"/>
      <c r="F22" s="5"/>
      <c r="G22" s="5"/>
      <c r="H22" s="5"/>
    </row>
    <row r="23" ht="12.75">
      <c r="H23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8.28125" style="2" bestFit="1" customWidth="1"/>
    <col min="3" max="3" width="14.8515625" style="2" bestFit="1" customWidth="1"/>
    <col min="4" max="4" width="12.140625" style="2" bestFit="1" customWidth="1"/>
    <col min="5" max="16384" width="9.140625" style="2" customWidth="1"/>
  </cols>
  <sheetData>
    <row r="1" spans="1:6" ht="12.75">
      <c r="A1" s="79" t="s">
        <v>27</v>
      </c>
      <c r="B1" s="79"/>
      <c r="C1" s="79"/>
      <c r="D1" s="79"/>
      <c r="E1" s="79"/>
      <c r="F1" s="80"/>
    </row>
    <row r="2" spans="1:6" ht="12.75">
      <c r="A2" s="79" t="s">
        <v>114</v>
      </c>
      <c r="B2" s="79"/>
      <c r="C2" s="79"/>
      <c r="D2" s="79"/>
      <c r="E2" s="79"/>
      <c r="F2" s="80"/>
    </row>
    <row r="3" spans="1:6" ht="12.75">
      <c r="A3" s="79" t="s">
        <v>167</v>
      </c>
      <c r="B3" s="79"/>
      <c r="C3" s="79"/>
      <c r="D3" s="79"/>
      <c r="E3" s="79"/>
      <c r="F3" s="80"/>
    </row>
    <row r="4" spans="1:6" ht="12.75">
      <c r="A4" s="79" t="s">
        <v>28</v>
      </c>
      <c r="B4" s="79"/>
      <c r="C4" s="79"/>
      <c r="D4" s="79"/>
      <c r="E4" s="79"/>
      <c r="F4" s="80"/>
    </row>
    <row r="5" spans="1:6" ht="12.75">
      <c r="A5" s="81"/>
      <c r="B5" s="81"/>
      <c r="C5" s="81"/>
      <c r="D5" s="81"/>
      <c r="E5" s="81"/>
      <c r="F5" s="80"/>
    </row>
    <row r="6" spans="1:6" ht="12.75">
      <c r="A6" s="82"/>
      <c r="B6" s="82"/>
      <c r="C6" s="82" t="s">
        <v>18</v>
      </c>
      <c r="D6" s="82" t="s">
        <v>18</v>
      </c>
      <c r="E6" s="82"/>
      <c r="F6" s="83"/>
    </row>
    <row r="7" spans="1:6" ht="12.75">
      <c r="A7" s="82" t="s">
        <v>0</v>
      </c>
      <c r="B7" s="82" t="s">
        <v>31</v>
      </c>
      <c r="C7" s="82" t="s">
        <v>32</v>
      </c>
      <c r="D7" s="82" t="s">
        <v>124</v>
      </c>
      <c r="E7" s="82" t="s">
        <v>36</v>
      </c>
      <c r="F7" s="83"/>
    </row>
    <row r="8" spans="1:6" ht="12.75">
      <c r="A8" s="84" t="s">
        <v>1</v>
      </c>
      <c r="B8" s="84" t="s">
        <v>30</v>
      </c>
      <c r="C8" s="85">
        <v>-1</v>
      </c>
      <c r="D8" s="85">
        <v>-2</v>
      </c>
      <c r="E8" s="84" t="s">
        <v>29</v>
      </c>
      <c r="F8" s="83"/>
    </row>
    <row r="9" spans="1:6" ht="12.75">
      <c r="A9" s="86">
        <v>1998</v>
      </c>
      <c r="B9" s="87">
        <v>60</v>
      </c>
      <c r="C9" s="88">
        <v>10258.102</v>
      </c>
      <c r="D9" s="88">
        <v>2271.618</v>
      </c>
      <c r="E9" s="89">
        <f>D9/C9</f>
        <v>0.2214462285518315</v>
      </c>
      <c r="F9" s="83"/>
    </row>
    <row r="10" spans="1:6" ht="12.75">
      <c r="A10" s="86">
        <v>1999</v>
      </c>
      <c r="B10" s="87">
        <v>48</v>
      </c>
      <c r="C10" s="87">
        <v>9549.319</v>
      </c>
      <c r="D10" s="87">
        <v>1979.29</v>
      </c>
      <c r="E10" s="89">
        <f>D10/C10</f>
        <v>0.20727027759780567</v>
      </c>
      <c r="F10" s="83"/>
    </row>
    <row r="11" spans="1:6" ht="12.75">
      <c r="A11" s="86">
        <v>2000</v>
      </c>
      <c r="B11" s="87">
        <v>36</v>
      </c>
      <c r="C11" s="87">
        <v>7673.298</v>
      </c>
      <c r="D11" s="87">
        <v>1611.979</v>
      </c>
      <c r="E11" s="89">
        <f>D11/C11</f>
        <v>0.2100764234622453</v>
      </c>
      <c r="F11" s="83"/>
    </row>
    <row r="12" spans="1:6" ht="12.75">
      <c r="A12" s="86">
        <v>2001</v>
      </c>
      <c r="B12" s="87">
        <v>24</v>
      </c>
      <c r="C12" s="87">
        <v>5183.436</v>
      </c>
      <c r="D12" s="87">
        <v>764.639</v>
      </c>
      <c r="E12" s="89">
        <f>D12/C12</f>
        <v>0.1475158562775734</v>
      </c>
      <c r="F12" s="83"/>
    </row>
    <row r="13" spans="1:6" ht="12.75">
      <c r="A13" s="86">
        <v>2002</v>
      </c>
      <c r="B13" s="87">
        <v>12</v>
      </c>
      <c r="C13" s="87">
        <v>2599.738</v>
      </c>
      <c r="D13" s="87">
        <v>209.119</v>
      </c>
      <c r="E13" s="89">
        <f>D13/C13</f>
        <v>0.08043849034018044</v>
      </c>
      <c r="F13" s="83"/>
    </row>
    <row r="14" spans="1:6" ht="12.75">
      <c r="A14" s="81"/>
      <c r="B14" s="81"/>
      <c r="C14" s="81"/>
      <c r="D14" s="81"/>
      <c r="E14" s="81"/>
      <c r="F14" s="83"/>
    </row>
    <row r="15" spans="1:6" ht="12.75">
      <c r="A15" s="81" t="s">
        <v>115</v>
      </c>
      <c r="B15" s="81"/>
      <c r="C15" s="81"/>
      <c r="D15" s="81"/>
      <c r="E15" s="81"/>
      <c r="F15" s="83"/>
    </row>
    <row r="16" spans="1:6" ht="12.75">
      <c r="A16" s="81"/>
      <c r="B16" s="81"/>
      <c r="C16" s="81"/>
      <c r="D16" s="81"/>
      <c r="E16" s="81"/>
      <c r="F16" s="90"/>
    </row>
    <row r="17" spans="1:6" ht="12.75">
      <c r="A17" s="91" t="s">
        <v>166</v>
      </c>
      <c r="B17" s="81"/>
      <c r="C17" s="81"/>
      <c r="D17" s="81"/>
      <c r="E17" s="81"/>
      <c r="F17" s="92"/>
    </row>
    <row r="18" spans="1:6" ht="12.75">
      <c r="A18" s="83"/>
      <c r="B18" s="83"/>
      <c r="C18" s="83"/>
      <c r="D18" s="83"/>
      <c r="E18" s="83"/>
      <c r="F18" s="9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421875" style="2" customWidth="1"/>
    <col min="2" max="2" width="8.421875" style="2" bestFit="1" customWidth="1"/>
    <col min="3" max="3" width="7.00390625" style="2" bestFit="1" customWidth="1"/>
    <col min="4" max="4" width="9.57421875" style="2" bestFit="1" customWidth="1"/>
    <col min="5" max="5" width="12.28125" style="2" bestFit="1" customWidth="1"/>
    <col min="6" max="6" width="14.28125" style="2" bestFit="1" customWidth="1"/>
    <col min="7" max="7" width="10.28125" style="2" bestFit="1" customWidth="1"/>
    <col min="8" max="8" width="12.28125" style="2" bestFit="1" customWidth="1"/>
    <col min="9" max="16384" width="9.140625" style="2" customWidth="1"/>
  </cols>
  <sheetData>
    <row r="1" spans="1:9" ht="15">
      <c r="A1" s="93" t="s">
        <v>33</v>
      </c>
      <c r="B1" s="81"/>
      <c r="C1" s="81"/>
      <c r="D1" s="81"/>
      <c r="E1" s="81"/>
      <c r="F1" s="94"/>
      <c r="G1" s="81"/>
      <c r="H1" s="95"/>
      <c r="I1" s="83"/>
    </row>
    <row r="2" spans="1:9" ht="12.75">
      <c r="A2" s="82"/>
      <c r="B2" s="96"/>
      <c r="C2" s="96"/>
      <c r="D2" s="96"/>
      <c r="E2" s="96"/>
      <c r="F2" s="81"/>
      <c r="G2" s="81"/>
      <c r="H2" s="95"/>
      <c r="I2" s="83"/>
    </row>
    <row r="3" spans="1:9" ht="12.75">
      <c r="A3" s="97"/>
      <c r="B3" s="98"/>
      <c r="C3" s="98"/>
      <c r="D3" s="98"/>
      <c r="E3" s="99" t="s">
        <v>37</v>
      </c>
      <c r="F3" s="99" t="s">
        <v>39</v>
      </c>
      <c r="G3" s="100"/>
      <c r="H3" s="101" t="s">
        <v>37</v>
      </c>
      <c r="I3" s="83"/>
    </row>
    <row r="4" spans="1:9" ht="12.75">
      <c r="A4" s="102" t="s">
        <v>0</v>
      </c>
      <c r="B4" s="82" t="s">
        <v>34</v>
      </c>
      <c r="C4" s="82" t="s">
        <v>5</v>
      </c>
      <c r="D4" s="82" t="str">
        <f>A16&amp;" Loss"</f>
        <v>2006 Loss</v>
      </c>
      <c r="E4" s="82" t="str">
        <f>"Using "&amp;A16</f>
        <v>Using 2006</v>
      </c>
      <c r="F4" s="82" t="s">
        <v>40</v>
      </c>
      <c r="G4" s="82" t="s">
        <v>41</v>
      </c>
      <c r="H4" s="66" t="s">
        <v>44</v>
      </c>
      <c r="I4" s="83"/>
    </row>
    <row r="5" spans="1:9" ht="12.75">
      <c r="A5" s="102" t="s">
        <v>1</v>
      </c>
      <c r="B5" s="82" t="s">
        <v>35</v>
      </c>
      <c r="C5" s="82" t="s">
        <v>4</v>
      </c>
      <c r="D5" s="103" t="s">
        <v>36</v>
      </c>
      <c r="E5" s="103" t="s">
        <v>38</v>
      </c>
      <c r="F5" s="82" t="s">
        <v>43</v>
      </c>
      <c r="G5" s="103" t="s">
        <v>38</v>
      </c>
      <c r="H5" s="71" t="s">
        <v>38</v>
      </c>
      <c r="I5" s="83"/>
    </row>
    <row r="6" spans="1:9" ht="12.75">
      <c r="A6" s="104" t="s">
        <v>8</v>
      </c>
      <c r="B6" s="105" t="s">
        <v>9</v>
      </c>
      <c r="C6" s="105" t="s">
        <v>10</v>
      </c>
      <c r="D6" s="105" t="s">
        <v>11</v>
      </c>
      <c r="E6" s="105" t="s">
        <v>42</v>
      </c>
      <c r="F6" s="105" t="s">
        <v>112</v>
      </c>
      <c r="G6" s="106" t="s">
        <v>113</v>
      </c>
      <c r="H6" s="107" t="s">
        <v>116</v>
      </c>
      <c r="I6" s="83"/>
    </row>
    <row r="7" spans="1:9" ht="12.75">
      <c r="A7" s="108">
        <f>A8-1</f>
        <v>2007</v>
      </c>
      <c r="B7" s="109">
        <v>10000</v>
      </c>
      <c r="C7" s="109">
        <v>5000</v>
      </c>
      <c r="D7" s="110">
        <v>0.5</v>
      </c>
      <c r="E7" s="109">
        <f>B7*D7-C7</f>
        <v>0</v>
      </c>
      <c r="F7" s="111">
        <v>1</v>
      </c>
      <c r="G7" s="110">
        <f>D7/F7</f>
        <v>0.5</v>
      </c>
      <c r="H7" s="112">
        <f>B7*G7-C7</f>
        <v>0</v>
      </c>
      <c r="I7" s="83"/>
    </row>
    <row r="8" spans="1:9" ht="12.75">
      <c r="A8" s="113">
        <f>A9-1</f>
        <v>2008</v>
      </c>
      <c r="B8" s="87">
        <v>9000</v>
      </c>
      <c r="C8" s="87">
        <v>2700</v>
      </c>
      <c r="D8" s="114">
        <v>0.5</v>
      </c>
      <c r="E8" s="87">
        <f>B8*D8-C8</f>
        <v>1800</v>
      </c>
      <c r="F8" s="115">
        <v>0.9</v>
      </c>
      <c r="G8" s="114">
        <f>D8/F8</f>
        <v>0.5555555555555556</v>
      </c>
      <c r="H8" s="116">
        <f>B8*G8-C8</f>
        <v>2300</v>
      </c>
      <c r="I8" s="83"/>
    </row>
    <row r="9" spans="1:9" ht="12.75">
      <c r="A9" s="117">
        <f>curryear</f>
        <v>2009</v>
      </c>
      <c r="B9" s="118">
        <v>8000</v>
      </c>
      <c r="C9" s="118">
        <v>800</v>
      </c>
      <c r="D9" s="119">
        <v>0.5</v>
      </c>
      <c r="E9" s="118">
        <f>B9*D9-C9</f>
        <v>3200</v>
      </c>
      <c r="F9" s="120">
        <v>0.8</v>
      </c>
      <c r="G9" s="119">
        <f>D9/F9</f>
        <v>0.625</v>
      </c>
      <c r="H9" s="121">
        <f>B9*G9-C9</f>
        <v>4200</v>
      </c>
      <c r="I9" s="83"/>
    </row>
    <row r="10" spans="1:9" ht="12.75">
      <c r="A10" s="122" t="s">
        <v>13</v>
      </c>
      <c r="B10" s="123"/>
      <c r="C10" s="123">
        <f>SUM(C7:C9)</f>
        <v>8500</v>
      </c>
      <c r="D10" s="124"/>
      <c r="E10" s="125">
        <f>SUM(E7:E9)</f>
        <v>5000</v>
      </c>
      <c r="F10" s="123"/>
      <c r="G10" s="124"/>
      <c r="H10" s="126">
        <f>SUM(H7:H9)</f>
        <v>6500</v>
      </c>
      <c r="I10" s="83"/>
    </row>
    <row r="11" spans="1:9" ht="12.75">
      <c r="A11" s="127"/>
      <c r="B11" s="128"/>
      <c r="C11" s="129"/>
      <c r="D11" s="130"/>
      <c r="E11" s="131" t="s">
        <v>45</v>
      </c>
      <c r="F11" s="131"/>
      <c r="G11" s="132"/>
      <c r="H11" s="133"/>
      <c r="I11" s="83"/>
    </row>
    <row r="12" spans="1:9" ht="12.75">
      <c r="A12" s="134"/>
      <c r="B12" s="134"/>
      <c r="C12" s="83"/>
      <c r="D12" s="83"/>
      <c r="E12" s="83"/>
      <c r="F12" s="83"/>
      <c r="G12" s="83"/>
      <c r="H12" s="83"/>
      <c r="I12" s="83"/>
    </row>
    <row r="13" spans="1:5" ht="12.75">
      <c r="A13" s="9"/>
      <c r="B13" s="10"/>
      <c r="C13" s="10"/>
      <c r="D13" s="11"/>
      <c r="E13" s="12"/>
    </row>
    <row r="14" spans="1:5" ht="12.75">
      <c r="A14" s="13"/>
      <c r="B14" s="12"/>
      <c r="C14" s="6"/>
      <c r="D14" s="6"/>
      <c r="E14" s="6"/>
    </row>
    <row r="15" spans="1:5" ht="12.75">
      <c r="A15" s="13"/>
      <c r="B15" s="6"/>
      <c r="C15" s="6"/>
      <c r="D15" s="6"/>
      <c r="E15" s="6"/>
    </row>
    <row r="16" ht="12.75">
      <c r="A16" s="181">
        <f>A7-1</f>
        <v>2006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5" max="5" width="12.28125" style="0" bestFit="1" customWidth="1"/>
    <col min="6" max="6" width="14.28125" style="0" bestFit="1" customWidth="1"/>
    <col min="7" max="7" width="10.28125" style="0" bestFit="1" customWidth="1"/>
    <col min="8" max="8" width="12.28125" style="0" bestFit="1" customWidth="1"/>
  </cols>
  <sheetData>
    <row r="1" spans="1:9" ht="15">
      <c r="A1" s="93"/>
      <c r="B1" s="81"/>
      <c r="C1" s="81"/>
      <c r="D1" s="81"/>
      <c r="E1" s="81"/>
      <c r="F1" s="94"/>
      <c r="G1" s="81"/>
      <c r="H1" s="95"/>
      <c r="I1" s="83"/>
    </row>
    <row r="2" spans="1:9" ht="12.75">
      <c r="A2" s="82"/>
      <c r="B2" s="96"/>
      <c r="C2" s="96"/>
      <c r="D2" s="96"/>
      <c r="E2" s="96"/>
      <c r="F2" s="81"/>
      <c r="G2" s="81"/>
      <c r="H2" s="95"/>
      <c r="I2" s="83"/>
    </row>
    <row r="3" spans="1:9" ht="12.75">
      <c r="A3" s="97"/>
      <c r="B3" s="98"/>
      <c r="C3" s="98"/>
      <c r="D3" s="98"/>
      <c r="E3" s="99" t="s">
        <v>176</v>
      </c>
      <c r="F3" s="99" t="s">
        <v>39</v>
      </c>
      <c r="G3" s="100"/>
      <c r="H3" s="101" t="s">
        <v>176</v>
      </c>
      <c r="I3" s="83"/>
    </row>
    <row r="4" spans="1:9" ht="12.75">
      <c r="A4" s="102" t="s">
        <v>0</v>
      </c>
      <c r="B4" s="82" t="s">
        <v>34</v>
      </c>
      <c r="C4" s="82" t="s">
        <v>5</v>
      </c>
      <c r="D4" s="82" t="str">
        <f>A16&amp;" Loss"</f>
        <v>2006 Loss</v>
      </c>
      <c r="E4" s="82" t="str">
        <f>"Using "&amp;A16</f>
        <v>Using 2006</v>
      </c>
      <c r="F4" s="82" t="s">
        <v>40</v>
      </c>
      <c r="G4" s="82" t="s">
        <v>175</v>
      </c>
      <c r="H4" s="66" t="s">
        <v>44</v>
      </c>
      <c r="I4" s="83"/>
    </row>
    <row r="5" spans="1:9" ht="12.75">
      <c r="A5" s="102" t="s">
        <v>1</v>
      </c>
      <c r="B5" s="82" t="s">
        <v>35</v>
      </c>
      <c r="C5" s="82" t="s">
        <v>4</v>
      </c>
      <c r="D5" s="103" t="s">
        <v>36</v>
      </c>
      <c r="E5" s="103" t="s">
        <v>38</v>
      </c>
      <c r="F5" s="82" t="s">
        <v>43</v>
      </c>
      <c r="G5" s="103" t="s">
        <v>38</v>
      </c>
      <c r="H5" s="71" t="s">
        <v>38</v>
      </c>
      <c r="I5" s="83"/>
    </row>
    <row r="6" spans="1:9" ht="12.75">
      <c r="A6" s="104" t="s">
        <v>8</v>
      </c>
      <c r="B6" s="105" t="s">
        <v>9</v>
      </c>
      <c r="C6" s="105" t="s">
        <v>10</v>
      </c>
      <c r="D6" s="105" t="s">
        <v>11</v>
      </c>
      <c r="E6" s="105" t="s">
        <v>174</v>
      </c>
      <c r="F6" s="105" t="s">
        <v>112</v>
      </c>
      <c r="G6" s="106" t="s">
        <v>113</v>
      </c>
      <c r="H6" s="107" t="s">
        <v>116</v>
      </c>
      <c r="I6" s="83"/>
    </row>
    <row r="7" spans="1:9" ht="12.75">
      <c r="A7" s="108">
        <f>A8-1</f>
        <v>2007</v>
      </c>
      <c r="B7" s="109">
        <v>10000</v>
      </c>
      <c r="C7" s="109">
        <v>5000</v>
      </c>
      <c r="D7" s="110">
        <v>0.5</v>
      </c>
      <c r="E7" s="109">
        <f>B7*D7</f>
        <v>5000</v>
      </c>
      <c r="F7" s="111">
        <v>1</v>
      </c>
      <c r="G7" s="110">
        <f>D7/F7</f>
        <v>0.5</v>
      </c>
      <c r="H7" s="112">
        <f>B7*G7</f>
        <v>5000</v>
      </c>
      <c r="I7" s="83"/>
    </row>
    <row r="8" spans="1:9" ht="12.75">
      <c r="A8" s="113">
        <f>A9-1</f>
        <v>2008</v>
      </c>
      <c r="B8" s="87">
        <v>9000</v>
      </c>
      <c r="C8" s="87">
        <v>2700</v>
      </c>
      <c r="D8" s="114">
        <v>0.5</v>
      </c>
      <c r="E8" s="87">
        <f>B8*D8</f>
        <v>4500</v>
      </c>
      <c r="F8" s="115">
        <v>0.9</v>
      </c>
      <c r="G8" s="114">
        <f>D8/F8</f>
        <v>0.5555555555555556</v>
      </c>
      <c r="H8" s="116">
        <f>B8*G8</f>
        <v>5000</v>
      </c>
      <c r="I8" s="83"/>
    </row>
    <row r="9" spans="1:9" ht="12.75">
      <c r="A9" s="117">
        <f>curryear</f>
        <v>2009</v>
      </c>
      <c r="B9" s="118">
        <v>8000</v>
      </c>
      <c r="C9" s="118">
        <v>800</v>
      </c>
      <c r="D9" s="119">
        <v>0.5</v>
      </c>
      <c r="E9" s="118">
        <f>B9*D9</f>
        <v>4000</v>
      </c>
      <c r="F9" s="120">
        <v>0.8</v>
      </c>
      <c r="G9" s="119">
        <f>D9/F9</f>
        <v>0.625</v>
      </c>
      <c r="H9" s="121">
        <f>B9*G9</f>
        <v>5000</v>
      </c>
      <c r="I9" s="83"/>
    </row>
    <row r="10" spans="1:9" ht="12.75">
      <c r="A10" s="122" t="s">
        <v>13</v>
      </c>
      <c r="B10" s="123"/>
      <c r="C10" s="123">
        <f>SUM(C7:C9)</f>
        <v>8500</v>
      </c>
      <c r="D10" s="124"/>
      <c r="E10" s="125">
        <f>SUM(E7:E9)</f>
        <v>13500</v>
      </c>
      <c r="F10" s="123"/>
      <c r="G10" s="124"/>
      <c r="H10" s="126">
        <f>SUM(H7:H9)</f>
        <v>15000</v>
      </c>
      <c r="I10" s="83"/>
    </row>
    <row r="11" spans="1:9" ht="12.75">
      <c r="A11" s="127"/>
      <c r="B11" s="128"/>
      <c r="C11" s="129"/>
      <c r="D11" s="130"/>
      <c r="E11" s="131"/>
      <c r="F11" s="131"/>
      <c r="G11" s="132"/>
      <c r="H11" s="133"/>
      <c r="I11" s="83"/>
    </row>
    <row r="12" spans="1:9" ht="12.75">
      <c r="A12" s="134"/>
      <c r="B12" s="134"/>
      <c r="C12" s="83"/>
      <c r="D12" s="83"/>
      <c r="E12" s="83"/>
      <c r="F12" s="83"/>
      <c r="G12" s="83"/>
      <c r="H12" s="83"/>
      <c r="I12" s="83"/>
    </row>
    <row r="16" ht="12.75">
      <c r="A16">
        <f>A7-1</f>
        <v>2006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12.00390625" style="2" customWidth="1"/>
    <col min="3" max="3" width="13.7109375" style="2" customWidth="1"/>
    <col min="4" max="4" width="15.28125" style="2" customWidth="1"/>
    <col min="5" max="5" width="10.140625" style="2" bestFit="1" customWidth="1"/>
    <col min="6" max="6" width="2.00390625" style="2" customWidth="1"/>
    <col min="7" max="16384" width="9.140625" style="2" customWidth="1"/>
  </cols>
  <sheetData>
    <row r="1" spans="1:6" ht="12.75">
      <c r="A1" s="135" t="s">
        <v>68</v>
      </c>
      <c r="B1" s="79"/>
      <c r="C1" s="79"/>
      <c r="D1" s="81"/>
      <c r="E1" s="81"/>
      <c r="F1" s="81"/>
    </row>
    <row r="2" spans="1:6" ht="12.75">
      <c r="A2" s="79"/>
      <c r="B2" s="79"/>
      <c r="C2" s="79"/>
      <c r="D2" s="81"/>
      <c r="E2" s="81"/>
      <c r="F2" s="81"/>
    </row>
    <row r="3" spans="1:6" ht="12.75">
      <c r="A3" s="81"/>
      <c r="B3" s="136"/>
      <c r="C3" s="79"/>
      <c r="D3" s="79"/>
      <c r="E3" s="81"/>
      <c r="F3" s="81"/>
    </row>
    <row r="4" spans="1:6" ht="12.75">
      <c r="A4" s="137" t="s">
        <v>133</v>
      </c>
      <c r="B4" s="138"/>
      <c r="C4" s="58"/>
      <c r="D4" s="137" t="s">
        <v>134</v>
      </c>
      <c r="E4" s="58"/>
      <c r="F4" s="81"/>
    </row>
    <row r="5" spans="1:6" ht="12.75">
      <c r="A5" s="139" t="s">
        <v>14</v>
      </c>
      <c r="B5" s="140" t="s">
        <v>73</v>
      </c>
      <c r="C5" s="141" t="s">
        <v>13</v>
      </c>
      <c r="D5" s="142" t="s">
        <v>73</v>
      </c>
      <c r="E5" s="141" t="s">
        <v>13</v>
      </c>
      <c r="F5" s="81"/>
    </row>
    <row r="6" spans="1:6" ht="12.75">
      <c r="A6" s="143" t="s">
        <v>69</v>
      </c>
      <c r="B6" s="144">
        <v>10000</v>
      </c>
      <c r="C6" s="145">
        <v>970000</v>
      </c>
      <c r="D6" s="146">
        <v>10000</v>
      </c>
      <c r="E6" s="145">
        <v>970000</v>
      </c>
      <c r="F6" s="81"/>
    </row>
    <row r="7" spans="1:6" ht="12.75">
      <c r="A7" s="139" t="s">
        <v>70</v>
      </c>
      <c r="B7" s="147">
        <v>10000</v>
      </c>
      <c r="C7" s="148">
        <v>30000</v>
      </c>
      <c r="D7" s="149">
        <v>500000</v>
      </c>
      <c r="E7" s="148">
        <v>1500000</v>
      </c>
      <c r="F7" s="81"/>
    </row>
    <row r="8" spans="1:6" ht="12.75">
      <c r="A8" s="150" t="s">
        <v>26</v>
      </c>
      <c r="B8" s="151"/>
      <c r="C8" s="152">
        <f>C6+C7</f>
        <v>1000000</v>
      </c>
      <c r="D8" s="153"/>
      <c r="E8" s="152">
        <f>E6+E7</f>
        <v>2470000</v>
      </c>
      <c r="F8" s="81"/>
    </row>
    <row r="9" spans="1:6" ht="12.75">
      <c r="A9" s="95"/>
      <c r="B9" s="154"/>
      <c r="C9" s="155"/>
      <c r="D9" s="155" t="s">
        <v>71</v>
      </c>
      <c r="E9" s="155"/>
      <c r="F9" s="81"/>
    </row>
    <row r="10" spans="1:6" ht="12.75">
      <c r="A10" s="135"/>
      <c r="B10" s="156"/>
      <c r="C10" s="156"/>
      <c r="D10" s="156"/>
      <c r="E10" s="81"/>
      <c r="F10" s="81"/>
    </row>
    <row r="11" spans="1:6" ht="12.75">
      <c r="A11" s="154" t="s">
        <v>72</v>
      </c>
      <c r="B11" s="157" t="s">
        <v>135</v>
      </c>
      <c r="C11" s="158"/>
      <c r="D11" s="158"/>
      <c r="E11" s="81"/>
      <c r="F11" s="81"/>
    </row>
    <row r="12" spans="1:6" ht="12.75">
      <c r="A12" s="159"/>
      <c r="B12" s="160" t="s">
        <v>136</v>
      </c>
      <c r="C12" s="161"/>
      <c r="D12" s="161"/>
      <c r="E12" s="81"/>
      <c r="F12" s="81"/>
    </row>
    <row r="13" spans="1:6" ht="12.75">
      <c r="A13" s="159"/>
      <c r="B13" s="160"/>
      <c r="C13" s="161"/>
      <c r="D13" s="161"/>
      <c r="E13" s="81"/>
      <c r="F13" s="81"/>
    </row>
    <row r="14" spans="1:6" ht="12.75">
      <c r="A14" s="159"/>
      <c r="B14" s="160"/>
      <c r="C14" s="161"/>
      <c r="D14" s="161"/>
      <c r="E14" s="81"/>
      <c r="F14" s="81"/>
    </row>
    <row r="15" spans="1:4" ht="12.75">
      <c r="A15" s="8"/>
      <c r="B15" s="16"/>
      <c r="C15" s="16"/>
      <c r="D15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9.421875" style="2" customWidth="1"/>
    <col min="4" max="4" width="8.57421875" style="2" customWidth="1"/>
    <col min="5" max="5" width="10.140625" style="2" bestFit="1" customWidth="1"/>
    <col min="6" max="16384" width="9.140625" style="2" customWidth="1"/>
  </cols>
  <sheetData>
    <row r="1" spans="1:7" ht="12.75">
      <c r="A1" s="162" t="s">
        <v>32</v>
      </c>
      <c r="B1" s="136"/>
      <c r="C1" s="79"/>
      <c r="D1" s="79"/>
      <c r="E1" s="79"/>
      <c r="F1" s="79"/>
      <c r="G1" s="81"/>
    </row>
    <row r="2" spans="1:7" ht="12.75">
      <c r="A2" s="163" t="s">
        <v>80</v>
      </c>
      <c r="B2" s="163" t="s">
        <v>74</v>
      </c>
      <c r="C2" s="163" t="s">
        <v>75</v>
      </c>
      <c r="D2" s="163" t="s">
        <v>76</v>
      </c>
      <c r="E2" s="163" t="s">
        <v>77</v>
      </c>
      <c r="F2" s="163" t="s">
        <v>78</v>
      </c>
      <c r="G2" s="81"/>
    </row>
    <row r="3" spans="1:7" ht="12.75">
      <c r="A3" s="164">
        <f>A4-1</f>
        <v>2005</v>
      </c>
      <c r="B3" s="164">
        <v>100</v>
      </c>
      <c r="C3" s="164">
        <v>150</v>
      </c>
      <c r="D3" s="164">
        <v>180</v>
      </c>
      <c r="E3" s="164">
        <v>198</v>
      </c>
      <c r="F3" s="164">
        <v>208</v>
      </c>
      <c r="G3" s="81"/>
    </row>
    <row r="4" spans="1:7" ht="12.75">
      <c r="A4" s="164">
        <f>A5-1</f>
        <v>2006</v>
      </c>
      <c r="B4" s="164">
        <v>100</v>
      </c>
      <c r="C4" s="164">
        <v>150</v>
      </c>
      <c r="D4" s="164">
        <v>180</v>
      </c>
      <c r="E4" s="164">
        <v>198</v>
      </c>
      <c r="F4" s="164"/>
      <c r="G4" s="81"/>
    </row>
    <row r="5" spans="1:7" ht="12.75">
      <c r="A5" s="164">
        <f>A6-1</f>
        <v>2007</v>
      </c>
      <c r="B5" s="164">
        <v>100</v>
      </c>
      <c r="C5" s="164">
        <v>150</v>
      </c>
      <c r="D5" s="164">
        <v>180</v>
      </c>
      <c r="E5" s="164"/>
      <c r="F5" s="164"/>
      <c r="G5" s="81"/>
    </row>
    <row r="6" spans="1:7" ht="12.75">
      <c r="A6" s="164">
        <f>A7-1</f>
        <v>2008</v>
      </c>
      <c r="B6" s="164">
        <v>100</v>
      </c>
      <c r="C6" s="164">
        <v>150</v>
      </c>
      <c r="D6" s="164"/>
      <c r="E6" s="164"/>
      <c r="F6" s="164"/>
      <c r="G6" s="81"/>
    </row>
    <row r="7" spans="1:7" ht="12.75">
      <c r="A7" s="164">
        <f>curryear</f>
        <v>2009</v>
      </c>
      <c r="B7" s="164">
        <v>100</v>
      </c>
      <c r="C7" s="164"/>
      <c r="D7" s="164"/>
      <c r="E7" s="164"/>
      <c r="F7" s="164"/>
      <c r="G7" s="81"/>
    </row>
    <row r="8" spans="1:7" ht="12.75">
      <c r="A8" s="159"/>
      <c r="B8" s="159"/>
      <c r="C8" s="159"/>
      <c r="D8" s="159"/>
      <c r="E8" s="159"/>
      <c r="F8" s="159"/>
      <c r="G8" s="81"/>
    </row>
    <row r="9" spans="1:7" ht="12.75">
      <c r="A9" s="162" t="s">
        <v>79</v>
      </c>
      <c r="B9" s="136"/>
      <c r="C9" s="79"/>
      <c r="D9" s="79"/>
      <c r="E9" s="79"/>
      <c r="F9" s="79"/>
      <c r="G9" s="81"/>
    </row>
    <row r="10" spans="1:7" ht="12.75">
      <c r="A10" s="163" t="s">
        <v>80</v>
      </c>
      <c r="B10" s="163" t="s">
        <v>74</v>
      </c>
      <c r="C10" s="163" t="s">
        <v>75</v>
      </c>
      <c r="D10" s="163" t="s">
        <v>76</v>
      </c>
      <c r="E10" s="163" t="s">
        <v>77</v>
      </c>
      <c r="F10" s="163" t="s">
        <v>78</v>
      </c>
      <c r="G10" s="81"/>
    </row>
    <row r="11" spans="1:7" ht="12.75">
      <c r="A11" s="164">
        <f>A3</f>
        <v>2005</v>
      </c>
      <c r="B11" s="164">
        <v>125</v>
      </c>
      <c r="C11" s="164">
        <v>167</v>
      </c>
      <c r="D11" s="164">
        <v>189</v>
      </c>
      <c r="E11" s="164">
        <v>202</v>
      </c>
      <c r="F11" s="164">
        <v>208</v>
      </c>
      <c r="G11" s="81"/>
    </row>
    <row r="12" spans="1:7" ht="12.75">
      <c r="A12" s="164">
        <f>A4</f>
        <v>2006</v>
      </c>
      <c r="B12" s="164">
        <v>125</v>
      </c>
      <c r="C12" s="164">
        <v>167</v>
      </c>
      <c r="D12" s="164">
        <v>189</v>
      </c>
      <c r="E12" s="164">
        <v>206</v>
      </c>
      <c r="F12" s="164"/>
      <c r="G12" s="81"/>
    </row>
    <row r="13" spans="1:7" ht="12.75">
      <c r="A13" s="164">
        <f>A5</f>
        <v>2007</v>
      </c>
      <c r="B13" s="164">
        <v>125</v>
      </c>
      <c r="C13" s="164">
        <v>167</v>
      </c>
      <c r="D13" s="164">
        <v>194</v>
      </c>
      <c r="E13" s="164"/>
      <c r="F13" s="164"/>
      <c r="G13" s="81"/>
    </row>
    <row r="14" spans="1:7" ht="12.75">
      <c r="A14" s="164">
        <f>A6</f>
        <v>2008</v>
      </c>
      <c r="B14" s="164">
        <v>125</v>
      </c>
      <c r="C14" s="164">
        <v>177</v>
      </c>
      <c r="D14" s="164"/>
      <c r="E14" s="164"/>
      <c r="F14" s="164"/>
      <c r="G14" s="81"/>
    </row>
    <row r="15" spans="1:7" ht="12.75">
      <c r="A15" s="164">
        <f>A7</f>
        <v>2009</v>
      </c>
      <c r="B15" s="164">
        <v>133</v>
      </c>
      <c r="C15" s="164"/>
      <c r="D15" s="164"/>
      <c r="E15" s="164"/>
      <c r="F15" s="164"/>
      <c r="G15" s="81"/>
    </row>
    <row r="16" spans="1:7" ht="12.75">
      <c r="A16" s="81"/>
      <c r="B16" s="81"/>
      <c r="C16" s="81"/>
      <c r="D16" s="81"/>
      <c r="E16" s="81"/>
      <c r="F16" s="81"/>
      <c r="G16" s="8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9.421875" style="2" customWidth="1"/>
    <col min="4" max="4" width="8.57421875" style="2" customWidth="1"/>
    <col min="5" max="5" width="10.140625" style="2" bestFit="1" customWidth="1"/>
    <col min="6" max="6" width="9.140625" style="2" customWidth="1"/>
    <col min="7" max="7" width="4.00390625" style="2" customWidth="1"/>
    <col min="8" max="16384" width="9.140625" style="2" customWidth="1"/>
  </cols>
  <sheetData>
    <row r="1" spans="1:7" ht="12.75">
      <c r="A1" s="162" t="s">
        <v>81</v>
      </c>
      <c r="B1" s="136"/>
      <c r="C1" s="79"/>
      <c r="D1" s="79"/>
      <c r="E1" s="79"/>
      <c r="F1" s="79"/>
      <c r="G1" s="164"/>
    </row>
    <row r="2" spans="1:7" ht="12.75">
      <c r="A2" s="163" t="s">
        <v>80</v>
      </c>
      <c r="B2" s="163" t="s">
        <v>74</v>
      </c>
      <c r="C2" s="163" t="s">
        <v>75</v>
      </c>
      <c r="D2" s="163" t="s">
        <v>76</v>
      </c>
      <c r="E2" s="163" t="s">
        <v>77</v>
      </c>
      <c r="F2" s="163" t="s">
        <v>78</v>
      </c>
      <c r="G2" s="163"/>
    </row>
    <row r="3" spans="1:7" ht="12.75">
      <c r="A3" s="164">
        <f>A4-1</f>
        <v>2005</v>
      </c>
      <c r="B3" s="165">
        <f>'Consid 7'!B3/'Consid 7'!B11</f>
        <v>0.8</v>
      </c>
      <c r="C3" s="165">
        <f>'Consid 7'!C3/'Consid 7'!C11</f>
        <v>0.8982035928143712</v>
      </c>
      <c r="D3" s="165">
        <f>'Consid 7'!D3/'Consid 7'!D11</f>
        <v>0.9523809523809523</v>
      </c>
      <c r="E3" s="165">
        <f>'Consid 7'!E3/'Consid 7'!E11</f>
        <v>0.9801980198019802</v>
      </c>
      <c r="F3" s="165">
        <f>'Consid 7'!F3/'Consid 7'!F11</f>
        <v>1</v>
      </c>
      <c r="G3" s="164"/>
    </row>
    <row r="4" spans="1:7" ht="12.75">
      <c r="A4" s="164">
        <f>A5-1</f>
        <v>2006</v>
      </c>
      <c r="B4" s="165">
        <f>'Consid 7'!B4/'Consid 7'!B12</f>
        <v>0.8</v>
      </c>
      <c r="C4" s="165">
        <f>'Consid 7'!C4/'Consid 7'!C12</f>
        <v>0.8982035928143712</v>
      </c>
      <c r="D4" s="165">
        <f>'Consid 7'!D4/'Consid 7'!D12</f>
        <v>0.9523809523809523</v>
      </c>
      <c r="E4" s="165">
        <f>'Consid 7'!E4/'Consid 7'!E12</f>
        <v>0.9611650485436893</v>
      </c>
      <c r="F4" s="164"/>
      <c r="G4" s="164"/>
    </row>
    <row r="5" spans="1:7" ht="12.75">
      <c r="A5" s="164">
        <f>A6-1</f>
        <v>2007</v>
      </c>
      <c r="B5" s="165">
        <f>'Consid 7'!B5/'Consid 7'!B13</f>
        <v>0.8</v>
      </c>
      <c r="C5" s="165">
        <f>'Consid 7'!C5/'Consid 7'!C13</f>
        <v>0.8982035928143712</v>
      </c>
      <c r="D5" s="165">
        <f>'Consid 7'!D5/'Consid 7'!D13</f>
        <v>0.9278350515463918</v>
      </c>
      <c r="E5" s="164"/>
      <c r="F5" s="164"/>
      <c r="G5" s="164"/>
    </row>
    <row r="6" spans="1:7" ht="12.75">
      <c r="A6" s="164">
        <f>A7-1</f>
        <v>2008</v>
      </c>
      <c r="B6" s="165">
        <f>'Consid 7'!B6/'Consid 7'!B14</f>
        <v>0.8</v>
      </c>
      <c r="C6" s="165">
        <f>'Consid 7'!C6/'Consid 7'!C14</f>
        <v>0.847457627118644</v>
      </c>
      <c r="D6" s="164"/>
      <c r="E6" s="164"/>
      <c r="F6" s="164"/>
      <c r="G6" s="164"/>
    </row>
    <row r="7" spans="1:7" ht="12.75">
      <c r="A7" s="164">
        <f>curryear</f>
        <v>2009</v>
      </c>
      <c r="B7" s="165">
        <f>'Consid 7'!B7/'Consid 7'!B15</f>
        <v>0.7518796992481203</v>
      </c>
      <c r="C7" s="164"/>
      <c r="D7" s="164"/>
      <c r="E7" s="164"/>
      <c r="F7" s="164"/>
      <c r="G7" s="164"/>
    </row>
    <row r="8" spans="1:7" ht="12.75">
      <c r="A8" s="159"/>
      <c r="B8" s="159"/>
      <c r="C8" s="159"/>
      <c r="D8" s="159"/>
      <c r="E8" s="159"/>
      <c r="F8" s="159"/>
      <c r="G8" s="159"/>
    </row>
    <row r="12" spans="1:7" ht="12.75">
      <c r="A12" s="162" t="s">
        <v>81</v>
      </c>
      <c r="B12" s="136"/>
      <c r="C12" s="79"/>
      <c r="D12" s="79"/>
      <c r="E12" s="79"/>
      <c r="F12" s="79"/>
      <c r="G12" s="164"/>
    </row>
    <row r="13" spans="1:7" ht="12.75">
      <c r="A13" s="163" t="s">
        <v>80</v>
      </c>
      <c r="B13" s="163" t="s">
        <v>74</v>
      </c>
      <c r="C13" s="163" t="s">
        <v>75</v>
      </c>
      <c r="D13" s="163" t="s">
        <v>76</v>
      </c>
      <c r="E13" s="163" t="s">
        <v>77</v>
      </c>
      <c r="F13" s="163" t="s">
        <v>78</v>
      </c>
      <c r="G13" s="163"/>
    </row>
    <row r="14" spans="1:7" ht="12.75">
      <c r="A14" s="164">
        <f>A15-1</f>
        <v>2005</v>
      </c>
      <c r="B14" s="165">
        <f>B3</f>
        <v>0.8</v>
      </c>
      <c r="C14" s="165">
        <f>C3</f>
        <v>0.8982035928143712</v>
      </c>
      <c r="D14" s="165">
        <f>D3</f>
        <v>0.9523809523809523</v>
      </c>
      <c r="E14" s="165">
        <f>E3</f>
        <v>0.9801980198019802</v>
      </c>
      <c r="F14" s="165">
        <f>F3</f>
        <v>1</v>
      </c>
      <c r="G14" s="164"/>
    </row>
    <row r="15" spans="1:7" ht="12.75">
      <c r="A15" s="164">
        <f>A16-1</f>
        <v>2006</v>
      </c>
      <c r="B15" s="165">
        <f aca="true" t="shared" si="0" ref="B15:E18">B4</f>
        <v>0.8</v>
      </c>
      <c r="C15" s="165">
        <f t="shared" si="0"/>
        <v>0.8982035928143712</v>
      </c>
      <c r="D15" s="165">
        <f t="shared" si="0"/>
        <v>0.9523809523809523</v>
      </c>
      <c r="E15" s="182">
        <f t="shared" si="0"/>
        <v>0.9611650485436893</v>
      </c>
      <c r="F15" s="164"/>
      <c r="G15" s="164"/>
    </row>
    <row r="16" spans="1:7" ht="12.75">
      <c r="A16" s="164">
        <f>A17-1</f>
        <v>2007</v>
      </c>
      <c r="B16" s="165">
        <f t="shared" si="0"/>
        <v>0.8</v>
      </c>
      <c r="C16" s="165">
        <f t="shared" si="0"/>
        <v>0.8982035928143712</v>
      </c>
      <c r="D16" s="182">
        <f t="shared" si="0"/>
        <v>0.9278350515463918</v>
      </c>
      <c r="E16" s="164"/>
      <c r="F16" s="164"/>
      <c r="G16" s="164"/>
    </row>
    <row r="17" spans="1:7" ht="12.75">
      <c r="A17" s="164">
        <f>A18-1</f>
        <v>2008</v>
      </c>
      <c r="B17" s="165">
        <f t="shared" si="0"/>
        <v>0.8</v>
      </c>
      <c r="C17" s="182">
        <f t="shared" si="0"/>
        <v>0.847457627118644</v>
      </c>
      <c r="D17" s="164"/>
      <c r="E17" s="164"/>
      <c r="F17" s="164"/>
      <c r="G17" s="164"/>
    </row>
    <row r="18" spans="1:7" ht="12.75">
      <c r="A18" s="164">
        <f>curryear</f>
        <v>2009</v>
      </c>
      <c r="B18" s="182">
        <f t="shared" si="0"/>
        <v>0.7518796992481203</v>
      </c>
      <c r="C18" s="164"/>
      <c r="D18" s="164"/>
      <c r="E18" s="164"/>
      <c r="F18" s="164"/>
      <c r="G18" s="164"/>
    </row>
    <row r="19" spans="1:7" ht="12.75">
      <c r="A19" s="159"/>
      <c r="B19" s="159"/>
      <c r="C19" s="159"/>
      <c r="D19" s="159"/>
      <c r="E19" s="159"/>
      <c r="F19" s="159"/>
      <c r="G19" s="15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8515625" style="2" bestFit="1" customWidth="1"/>
    <col min="2" max="2" width="12.00390625" style="2" customWidth="1"/>
    <col min="3" max="3" width="13.7109375" style="2" customWidth="1"/>
    <col min="4" max="4" width="15.28125" style="2" customWidth="1"/>
    <col min="5" max="16384" width="9.140625" style="2" customWidth="1"/>
  </cols>
  <sheetData>
    <row r="1" spans="1:5" ht="12.75">
      <c r="A1" s="135" t="s">
        <v>56</v>
      </c>
      <c r="B1" s="79"/>
      <c r="C1" s="79"/>
      <c r="D1" s="81"/>
      <c r="E1" s="81"/>
    </row>
    <row r="2" spans="1:5" ht="12.75">
      <c r="A2" s="79"/>
      <c r="B2" s="79"/>
      <c r="C2" s="79"/>
      <c r="D2" s="81"/>
      <c r="E2" s="81"/>
    </row>
    <row r="3" spans="1:5" ht="12.75">
      <c r="A3" s="81"/>
      <c r="B3" s="136" t="s">
        <v>60</v>
      </c>
      <c r="C3" s="79"/>
      <c r="D3" s="79"/>
      <c r="E3" s="81"/>
    </row>
    <row r="4" spans="1:5" ht="12.75">
      <c r="A4" s="135" t="s">
        <v>57</v>
      </c>
      <c r="B4" s="156" t="s">
        <v>58</v>
      </c>
      <c r="C4" s="156" t="s">
        <v>12</v>
      </c>
      <c r="D4" s="156" t="s">
        <v>59</v>
      </c>
      <c r="E4" s="81"/>
    </row>
    <row r="5" spans="1:5" ht="12.75">
      <c r="A5" s="164"/>
      <c r="B5" s="158"/>
      <c r="C5" s="158"/>
      <c r="D5" s="158"/>
      <c r="E5" s="81"/>
    </row>
    <row r="6" spans="1:5" ht="12.75">
      <c r="A6" s="159" t="s">
        <v>62</v>
      </c>
      <c r="B6" s="166">
        <v>50000</v>
      </c>
      <c r="C6" s="166">
        <v>100000</v>
      </c>
      <c r="D6" s="166">
        <v>100000</v>
      </c>
      <c r="E6" s="81"/>
    </row>
    <row r="7" spans="1:5" ht="12.75">
      <c r="A7" s="159" t="s">
        <v>63</v>
      </c>
      <c r="B7" s="167">
        <v>50000</v>
      </c>
      <c r="C7" s="167">
        <v>300000</v>
      </c>
      <c r="D7" s="167">
        <v>500000</v>
      </c>
      <c r="E7" s="81"/>
    </row>
    <row r="8" spans="1:5" ht="12.75">
      <c r="A8" s="159" t="s">
        <v>64</v>
      </c>
      <c r="B8" s="167">
        <v>50000</v>
      </c>
      <c r="C8" s="167">
        <v>300000</v>
      </c>
      <c r="D8" s="167">
        <v>1000000</v>
      </c>
      <c r="E8" s="81"/>
    </row>
    <row r="9" spans="1:5" ht="12.75">
      <c r="A9" s="81"/>
      <c r="B9" s="81"/>
      <c r="C9" s="81"/>
      <c r="D9" s="81"/>
      <c r="E9" s="81"/>
    </row>
    <row r="10" spans="1:5" ht="12.75">
      <c r="A10" s="81"/>
      <c r="B10" s="136" t="s">
        <v>61</v>
      </c>
      <c r="C10" s="79"/>
      <c r="D10" s="79"/>
      <c r="E10" s="81"/>
    </row>
    <row r="11" spans="1:5" ht="12.75">
      <c r="A11" s="135"/>
      <c r="B11" s="156" t="s">
        <v>58</v>
      </c>
      <c r="C11" s="156" t="s">
        <v>12</v>
      </c>
      <c r="D11" s="156" t="s">
        <v>59</v>
      </c>
      <c r="E11" s="81"/>
    </row>
    <row r="12" spans="1:5" ht="12.75">
      <c r="A12" s="164"/>
      <c r="B12" s="158"/>
      <c r="C12" s="158"/>
      <c r="D12" s="158"/>
      <c r="E12" s="81"/>
    </row>
    <row r="13" spans="1:5" ht="12.75">
      <c r="A13" s="159" t="s">
        <v>62</v>
      </c>
      <c r="B13" s="161">
        <f>B6/D6</f>
        <v>0.5</v>
      </c>
      <c r="C13" s="161">
        <f>C6/D6</f>
        <v>1</v>
      </c>
      <c r="D13" s="161">
        <f>D6/D6</f>
        <v>1</v>
      </c>
      <c r="E13" s="81"/>
    </row>
    <row r="14" spans="1:5" ht="12.75">
      <c r="A14" s="159" t="s">
        <v>63</v>
      </c>
      <c r="B14" s="161">
        <f>B7/D7</f>
        <v>0.1</v>
      </c>
      <c r="C14" s="161">
        <f>C7/D7</f>
        <v>0.6</v>
      </c>
      <c r="D14" s="161">
        <f>D7/D7</f>
        <v>1</v>
      </c>
      <c r="E14" s="81"/>
    </row>
    <row r="15" spans="1:5" ht="12.75">
      <c r="A15" s="159" t="s">
        <v>64</v>
      </c>
      <c r="B15" s="161">
        <f>B8/D8</f>
        <v>0.05</v>
      </c>
      <c r="C15" s="161">
        <f>C8/D8</f>
        <v>0.3</v>
      </c>
      <c r="D15" s="161">
        <f>D8/D8</f>
        <v>1</v>
      </c>
      <c r="E15" s="81"/>
    </row>
    <row r="16" spans="1:5" ht="12.75">
      <c r="A16" s="81"/>
      <c r="B16" s="81"/>
      <c r="C16" s="81"/>
      <c r="D16" s="81"/>
      <c r="E16" s="8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>revised 16May07 L Halliwell</dc:description>
  <cp:lastModifiedBy>Cecily Marx</cp:lastModifiedBy>
  <cp:lastPrinted>2005-07-20T14:15:21Z</cp:lastPrinted>
  <dcterms:created xsi:type="dcterms:W3CDTF">2000-03-15T15:19:22Z</dcterms:created>
  <dcterms:modified xsi:type="dcterms:W3CDTF">2010-08-31T14:27:08Z</dcterms:modified>
  <cp:category/>
  <cp:version/>
  <cp:contentType/>
  <cp:contentStatus/>
</cp:coreProperties>
</file>