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80" windowWidth="12120" windowHeight="8430" activeTab="0"/>
  </bookViews>
  <sheets>
    <sheet name="Input" sheetId="1" r:id="rId1"/>
    <sheet name="Change in Mix 1" sheetId="2" r:id="rId2"/>
    <sheet name="Change in Mix 3" sheetId="3" r:id="rId3"/>
    <sheet name="Claim Closing 1" sheetId="4" r:id="rId4"/>
    <sheet name="Claim Closing 2" sheetId="5" r:id="rId5"/>
    <sheet name="Claim Closing 3" sheetId="6" r:id="rId6"/>
    <sheet name="Claim Closing 3(a)" sheetId="7" r:id="rId7"/>
    <sheet name="Claim Closing 4" sheetId="8" r:id="rId8"/>
    <sheet name="Claim Closing 5" sheetId="9" r:id="rId9"/>
    <sheet name="Claim Closing 6 (a)" sheetId="10" r:id="rId10"/>
    <sheet name="Claim Closing 6" sheetId="11" r:id="rId11"/>
    <sheet name="Claim Closing 7" sheetId="12" r:id="rId12"/>
    <sheet name="Claim Closing 8" sheetId="13" r:id="rId13"/>
    <sheet name="Case Adequacy 1" sheetId="14" r:id="rId14"/>
    <sheet name="Case Adequacy 2" sheetId="15" r:id="rId15"/>
    <sheet name="Case Adequacy 3" sheetId="16" r:id="rId16"/>
    <sheet name="Case Adequacy 4" sheetId="17" r:id="rId17"/>
    <sheet name="Case Adequacy 5" sheetId="18" r:id="rId18"/>
    <sheet name="Case Adequacy 6" sheetId="19" r:id="rId19"/>
    <sheet name="Case Adequacy 7" sheetId="20" r:id="rId20"/>
    <sheet name="Case Adequacy 8" sheetId="21" r:id="rId21"/>
  </sheets>
  <definedNames>
    <definedName name="curryear">'Input'!$B$4</definedName>
  </definedNames>
  <calcPr calcMode="manual" fullCalcOnLoad="1"/>
</workbook>
</file>

<file path=xl/sharedStrings.xml><?xml version="1.0" encoding="utf-8"?>
<sst xmlns="http://schemas.openxmlformats.org/spreadsheetml/2006/main" count="368" uniqueCount="152">
  <si>
    <t>Accident</t>
  </si>
  <si>
    <t>Months of Development</t>
  </si>
  <si>
    <t>Year</t>
  </si>
  <si>
    <t>12</t>
  </si>
  <si>
    <t>24</t>
  </si>
  <si>
    <t>36+</t>
  </si>
  <si>
    <t>Ultimate</t>
  </si>
  <si>
    <t>Develops quickly</t>
  </si>
  <si>
    <t>Develops slower than Category A</t>
  </si>
  <si>
    <t>Unadjusted Paid Loss Development Method</t>
  </si>
  <si>
    <t>12-24</t>
  </si>
  <si>
    <t>24-36</t>
  </si>
  <si>
    <t>36-Ult</t>
  </si>
  <si>
    <t>Selected</t>
  </si>
  <si>
    <t>CDF</t>
  </si>
  <si>
    <t>Reported Claims</t>
  </si>
  <si>
    <t>Closed Claims</t>
  </si>
  <si>
    <t xml:space="preserve"> </t>
  </si>
  <si>
    <t>Closed / Reported</t>
  </si>
  <si>
    <t>Closed / Ultimate</t>
  </si>
  <si>
    <t>Adjusted Closed Claims</t>
  </si>
  <si>
    <t xml:space="preserve">          200 = 1,000 * 20.0%</t>
  </si>
  <si>
    <t xml:space="preserve">          718 = 1,000 * 71.8%</t>
  </si>
  <si>
    <t xml:space="preserve">          196 = 980 * 20.0%</t>
  </si>
  <si>
    <t>Actual</t>
  </si>
  <si>
    <t>Adjusted</t>
  </si>
  <si>
    <t>Closed</t>
  </si>
  <si>
    <t>Paid</t>
  </si>
  <si>
    <t>Claims</t>
  </si>
  <si>
    <t>Losses</t>
  </si>
  <si>
    <t>Age</t>
  </si>
  <si>
    <t>Slide 15</t>
  </si>
  <si>
    <t>?</t>
  </si>
  <si>
    <t>Linear Interpolation of Adjusted Paid Losses</t>
  </si>
  <si>
    <t>200 - 0</t>
  </si>
  <si>
    <t>x</t>
  </si>
  <si>
    <t>(1,000 - 0) + 0 = 800</t>
  </si>
  <si>
    <t>@ 12 Months</t>
  </si>
  <si>
    <t>250 - 0</t>
  </si>
  <si>
    <t>718 - 250</t>
  </si>
  <si>
    <t>(4,000 - 1,000) + 1,000 = 3,507</t>
  </si>
  <si>
    <t>@ 24 Months</t>
  </si>
  <si>
    <t>810 - 250</t>
  </si>
  <si>
    <t>AY 1997</t>
  </si>
  <si>
    <t>196 - 0</t>
  </si>
  <si>
    <t>(1,000 - 0) + 0 = 817</t>
  </si>
  <si>
    <t>240 - 0</t>
  </si>
  <si>
    <t>Adjusted Paid Loss Development Method</t>
  </si>
  <si>
    <t>Impact of Adjustment</t>
  </si>
  <si>
    <t>Revised</t>
  </si>
  <si>
    <t>Original</t>
  </si>
  <si>
    <t>Forecast</t>
  </si>
  <si>
    <t>Difference</t>
  </si>
  <si>
    <t>Total</t>
  </si>
  <si>
    <t>Incurred Losses ($000)</t>
  </si>
  <si>
    <t>Paid Losses ($000)</t>
  </si>
  <si>
    <t>Projected</t>
  </si>
  <si>
    <t>Incurred Loss Development Method</t>
  </si>
  <si>
    <t xml:space="preserve">    Ultimate Claims (slide 19) * Adjusted Closing %</t>
  </si>
  <si>
    <t>Slide 19</t>
  </si>
  <si>
    <t>Slide 23</t>
  </si>
  <si>
    <t>(amounts from slide 25)</t>
  </si>
  <si>
    <t>decrease in case reserve adequacy.</t>
  </si>
  <si>
    <t>rates appear consistent, may be due to a</t>
  </si>
  <si>
    <t>Ratios are increasing.  Since settlement</t>
  </si>
  <si>
    <t>Case Reserves</t>
  </si>
  <si>
    <t>Average Paid Loss</t>
  </si>
  <si>
    <t>Average Case Reserves</t>
  </si>
  <si>
    <t>Trend</t>
  </si>
  <si>
    <t>Average Case Reserves =</t>
  </si>
  <si>
    <t>(Incurred Loss Triangle - Paid Loss Triangle (Slide xx))</t>
  </si>
  <si>
    <t>(Reported Claim Triangle - Closed Claim Triangle (Slide xx))</t>
  </si>
  <si>
    <t>Average Paid Loss =</t>
  </si>
  <si>
    <t>Paid Loss Triangle (Slide xx)</t>
  </si>
  <si>
    <t>Closed Claim Triangle (Slide xx)</t>
  </si>
  <si>
    <t>Adjusted Average Case Reserves</t>
  </si>
  <si>
    <t>Assumption:</t>
  </si>
  <si>
    <t>6,000 = 7,500 / 1.25</t>
  </si>
  <si>
    <t>1,458 = 1,823 / 1.25</t>
  </si>
  <si>
    <t>Paid to</t>
  </si>
  <si>
    <t>Date</t>
  </si>
  <si>
    <t>+</t>
  </si>
  <si>
    <t># of</t>
  </si>
  <si>
    <t>Open</t>
  </si>
  <si>
    <t>Average</t>
  </si>
  <si>
    <t>=</t>
  </si>
  <si>
    <t>Incurred</t>
  </si>
  <si>
    <t>Adjusted Incurred Losses</t>
  </si>
  <si>
    <t>Estimate</t>
  </si>
  <si>
    <t>AY 1998</t>
  </si>
  <si>
    <t xml:space="preserve">Therefore, 200 Claims would expect to have $800 paid loss </t>
  </si>
  <si>
    <t>Actual Closed Claims (slide 19)</t>
  </si>
  <si>
    <t>Actual Paid Loss (slide 15)</t>
  </si>
  <si>
    <t>Age 0</t>
  </si>
  <si>
    <t>Age 12</t>
  </si>
  <si>
    <t>Age 24</t>
  </si>
  <si>
    <t xml:space="preserve">Therefore, 718 Claims would expect to have $3,507 paid loss </t>
  </si>
  <si>
    <t xml:space="preserve">Therefore, 196 Claims would expect to have $817 paid loss </t>
  </si>
  <si>
    <t>Slide 30</t>
  </si>
  <si>
    <t>Not Used</t>
  </si>
  <si>
    <t>Latest year to be shown in triangles</t>
  </si>
  <si>
    <t>range name</t>
  </si>
  <si>
    <t>value</t>
  </si>
  <si>
    <t>description</t>
  </si>
  <si>
    <t>curryear</t>
  </si>
  <si>
    <t>New</t>
  </si>
  <si>
    <t>Reported</t>
  </si>
  <si>
    <t>In-Force</t>
  </si>
  <si>
    <t>Closure</t>
  </si>
  <si>
    <t>Rate</t>
  </si>
  <si>
    <t>= (1) + prior year (2)</t>
  </si>
  <si>
    <t>= (4) / (3)</t>
  </si>
  <si>
    <t>Adjusted Closing Percent (see slide 20)</t>
  </si>
  <si>
    <t>Acc Yr</t>
  </si>
  <si>
    <t>[paid loss / incurred loss from slide 33]</t>
  </si>
  <si>
    <t>(slide 33)</t>
  </si>
  <si>
    <t>(slide 34)</t>
  </si>
  <si>
    <t>(slide 42)/1000</t>
  </si>
  <si>
    <t>slide 6</t>
  </si>
  <si>
    <t>slides 7 &amp; 8</t>
  </si>
  <si>
    <t>slide 15</t>
  </si>
  <si>
    <t>slide 19</t>
  </si>
  <si>
    <t>slide 20</t>
  </si>
  <si>
    <t>@ year-end</t>
  </si>
  <si>
    <t>1,280 = 950 + 330</t>
  </si>
  <si>
    <t>OPEN CLAIMS</t>
  </si>
  <si>
    <t>slide 22</t>
  </si>
  <si>
    <t>columns (1), (2) and (4) derived from slide 19:  "Claim Closing 2"</t>
  </si>
  <si>
    <t>AY data converted to CY data for use in slide 22</t>
  </si>
  <si>
    <t>Most of $ paid within 12 months</t>
  </si>
  <si>
    <t>Most of $ paid between 12-24 months</t>
  </si>
  <si>
    <t>slide 26</t>
  </si>
  <si>
    <t>slide 28</t>
  </si>
  <si>
    <t>slide 30</t>
  </si>
  <si>
    <t>slide 31</t>
  </si>
  <si>
    <t>slide 33</t>
  </si>
  <si>
    <t>slide 34</t>
  </si>
  <si>
    <t>slide 37</t>
  </si>
  <si>
    <t>slide 39</t>
  </si>
  <si>
    <t>slide 42</t>
  </si>
  <si>
    <t>slide 44</t>
  </si>
  <si>
    <t>slide 46</t>
  </si>
  <si>
    <t>slide 47</t>
  </si>
  <si>
    <t>Calendar</t>
  </si>
  <si>
    <t>Year-end</t>
  </si>
  <si>
    <r>
      <t xml:space="preserve">    25% is the Actual Rate of Claim Inflation </t>
    </r>
    <r>
      <rPr>
        <i/>
        <sz val="8"/>
        <color indexed="13"/>
        <rFont val="Arial"/>
        <family val="2"/>
      </rPr>
      <t>(slide 39)</t>
    </r>
  </si>
  <si>
    <r>
      <t>1,167 = 1,823 / (1.25</t>
    </r>
    <r>
      <rPr>
        <vertAlign val="superscript"/>
        <sz val="10"/>
        <color indexed="13"/>
        <rFont val="Arial"/>
        <family val="2"/>
      </rPr>
      <t>2</t>
    </r>
    <r>
      <rPr>
        <sz val="10"/>
        <color indexed="13"/>
        <rFont val="Arial"/>
        <family val="2"/>
      </rPr>
      <t>)</t>
    </r>
  </si>
  <si>
    <t>(Slide 33)</t>
  </si>
  <si>
    <t>(Slide 46)</t>
  </si>
  <si>
    <t>update text for latest AY</t>
  </si>
  <si>
    <t>Automatic edits to this input sheet will flow through to other worksheets and links to "Inter_2.ppt"</t>
  </si>
  <si>
    <t>Slides to edit in Inter_2.ppt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</si>
</sst>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  <numFmt numFmtId="171" formatCode="#,##0.000"/>
    <numFmt numFmtId="172" formatCode="0.0000"/>
    <numFmt numFmtId="173" formatCode="0_);\(0\)"/>
    <numFmt numFmtId="174" formatCode="m/d"/>
    <numFmt numFmtId="175" formatCode="m/d/yy"/>
    <numFmt numFmtId="176" formatCode="mmmm\-yy"/>
    <numFmt numFmtId="177" formatCode="0.00000"/>
  </numFmts>
  <fonts count="39">
    <font>
      <sz val="10"/>
      <name val="Arial"/>
      <family val="0"/>
    </font>
    <font>
      <u val="single"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i/>
      <sz val="12"/>
      <color indexed="13"/>
      <name val="Arial"/>
      <family val="2"/>
    </font>
    <font>
      <i/>
      <sz val="10"/>
      <color indexed="13"/>
      <name val="Arial"/>
      <family val="2"/>
    </font>
    <font>
      <sz val="8"/>
      <color indexed="13"/>
      <name val="Arial"/>
      <family val="2"/>
    </font>
    <font>
      <i/>
      <sz val="14"/>
      <color indexed="13"/>
      <name val="Arial"/>
      <family val="2"/>
    </font>
    <font>
      <b/>
      <u val="single"/>
      <sz val="9"/>
      <color indexed="13"/>
      <name val="Arial"/>
      <family val="2"/>
    </font>
    <font>
      <sz val="9"/>
      <color indexed="13"/>
      <name val="Arial"/>
      <family val="2"/>
    </font>
    <font>
      <u val="single"/>
      <sz val="9"/>
      <color indexed="13"/>
      <name val="Arial"/>
      <family val="2"/>
    </font>
    <font>
      <i/>
      <sz val="11"/>
      <color indexed="13"/>
      <name val="Times New Roman"/>
      <family val="1"/>
    </font>
    <font>
      <b/>
      <sz val="10"/>
      <color indexed="13"/>
      <name val="Arial"/>
      <family val="2"/>
    </font>
    <font>
      <i/>
      <sz val="14"/>
      <color indexed="13"/>
      <name val="Times New Roman"/>
      <family val="1"/>
    </font>
    <font>
      <u val="single"/>
      <sz val="8"/>
      <color indexed="13"/>
      <name val="Arial"/>
      <family val="2"/>
    </font>
    <font>
      <i/>
      <sz val="8"/>
      <color indexed="13"/>
      <name val="Arial"/>
      <family val="2"/>
    </font>
    <font>
      <vertAlign val="superscript"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1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Alignment="1">
      <alignment/>
    </xf>
    <xf numFmtId="1" fontId="0" fillId="24" borderId="0" xfId="0" applyNumberFormat="1" applyFont="1" applyFill="1" applyBorder="1" applyAlignment="1">
      <alignment horizontal="right"/>
    </xf>
    <xf numFmtId="1" fontId="1" fillId="24" borderId="0" xfId="0" applyNumberFormat="1" applyFont="1" applyFill="1" applyBorder="1" applyAlignment="1">
      <alignment horizontal="centerContinuous"/>
    </xf>
    <xf numFmtId="1" fontId="0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64" fontId="0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167" fontId="0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166" fontId="0" fillId="24" borderId="0" xfId="0" applyNumberFormat="1" applyFont="1" applyFill="1" applyBorder="1" applyAlignment="1">
      <alignment/>
    </xf>
    <xf numFmtId="166" fontId="0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centerContinuous"/>
    </xf>
    <xf numFmtId="0" fontId="0" fillId="24" borderId="0" xfId="0" applyFont="1" applyFill="1" applyAlignment="1">
      <alignment horizontal="centerContinuous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Alignment="1">
      <alignment horizontal="center"/>
    </xf>
    <xf numFmtId="171" fontId="0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3" fontId="0" fillId="24" borderId="0" xfId="0" applyNumberFormat="1" applyFont="1" applyFill="1" applyAlignment="1">
      <alignment horizontal="center"/>
    </xf>
    <xf numFmtId="166" fontId="0" fillId="24" borderId="0" xfId="0" applyNumberFormat="1" applyFont="1" applyFill="1" applyAlignment="1">
      <alignment horizontal="center"/>
    </xf>
    <xf numFmtId="0" fontId="3" fillId="25" borderId="0" xfId="0" applyFont="1" applyFill="1" applyBorder="1" applyAlignment="1">
      <alignment horizontal="centerContinuous"/>
    </xf>
    <xf numFmtId="0" fontId="0" fillId="25" borderId="0" xfId="0" applyFont="1" applyFill="1" applyAlignment="1">
      <alignment horizontal="centerContinuous"/>
    </xf>
    <xf numFmtId="1" fontId="0" fillId="25" borderId="0" xfId="0" applyNumberFormat="1" applyFont="1" applyFill="1" applyBorder="1" applyAlignment="1">
      <alignment horizontal="centerContinuous"/>
    </xf>
    <xf numFmtId="1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164" fontId="1" fillId="25" borderId="0" xfId="0" applyNumberFormat="1" applyFont="1" applyFill="1" applyBorder="1" applyAlignment="1" quotePrefix="1">
      <alignment horizontal="right"/>
    </xf>
    <xf numFmtId="0" fontId="0" fillId="25" borderId="0" xfId="0" applyFont="1" applyFill="1" applyAlignment="1" quotePrefix="1">
      <alignment horizontal="left"/>
    </xf>
    <xf numFmtId="1" fontId="0" fillId="25" borderId="0" xfId="0" applyNumberFormat="1" applyFont="1" applyFill="1" applyBorder="1" applyAlignment="1" quotePrefix="1">
      <alignment horizontal="center"/>
    </xf>
    <xf numFmtId="167" fontId="0" fillId="25" borderId="0" xfId="0" applyNumberFormat="1" applyFont="1" applyFill="1" applyBorder="1" applyAlignment="1" quotePrefix="1">
      <alignment horizontal="right"/>
    </xf>
    <xf numFmtId="167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right"/>
    </xf>
    <xf numFmtId="3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164" fontId="0" fillId="25" borderId="0" xfId="0" applyNumberFormat="1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1" fontId="1" fillId="25" borderId="0" xfId="0" applyNumberFormat="1" applyFont="1" applyFill="1" applyBorder="1" applyAlignment="1">
      <alignment horizontal="center"/>
    </xf>
    <xf numFmtId="167" fontId="4" fillId="25" borderId="0" xfId="0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0" fillId="25" borderId="10" xfId="0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right"/>
    </xf>
    <xf numFmtId="3" fontId="0" fillId="25" borderId="10" xfId="0" applyNumberFormat="1" applyFont="1" applyFill="1" applyBorder="1" applyAlignment="1">
      <alignment/>
    </xf>
    <xf numFmtId="1" fontId="1" fillId="24" borderId="0" xfId="0" applyNumberFormat="1" applyFont="1" applyFill="1" applyBorder="1" applyAlignment="1" quotePrefix="1">
      <alignment horizontal="right"/>
    </xf>
    <xf numFmtId="1" fontId="1" fillId="24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Alignment="1" quotePrefix="1">
      <alignment horizontal="center"/>
    </xf>
    <xf numFmtId="169" fontId="0" fillId="0" borderId="0" xfId="57" applyNumberFormat="1" applyAlignment="1">
      <alignment horizontal="center"/>
    </xf>
    <xf numFmtId="3" fontId="0" fillId="24" borderId="11" xfId="0" applyNumberFormat="1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1" fontId="0" fillId="24" borderId="14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3" fontId="0" fillId="24" borderId="15" xfId="0" applyNumberFormat="1" applyFont="1" applyFill="1" applyBorder="1" applyAlignment="1">
      <alignment/>
    </xf>
    <xf numFmtId="0" fontId="0" fillId="24" borderId="14" xfId="0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1" fontId="0" fillId="24" borderId="16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/>
    </xf>
    <xf numFmtId="3" fontId="0" fillId="24" borderId="17" xfId="0" applyNumberFormat="1" applyFont="1" applyFill="1" applyBorder="1" applyAlignment="1">
      <alignment/>
    </xf>
    <xf numFmtId="0" fontId="10" fillId="16" borderId="0" xfId="0" applyFont="1" applyFill="1" applyBorder="1" applyAlignment="1">
      <alignment horizontal="centerContinuous"/>
    </xf>
    <xf numFmtId="0" fontId="7" fillId="16" borderId="0" xfId="0" applyFont="1" applyFill="1" applyAlignment="1">
      <alignment horizontal="centerContinuous"/>
    </xf>
    <xf numFmtId="1" fontId="7" fillId="16" borderId="0" xfId="0" applyNumberFormat="1" applyFont="1" applyFill="1" applyBorder="1" applyAlignment="1">
      <alignment horizontal="centerContinuous"/>
    </xf>
    <xf numFmtId="1" fontId="7" fillId="16" borderId="0" xfId="0" applyNumberFormat="1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1" fontId="8" fillId="16" borderId="0" xfId="0" applyNumberFormat="1" applyFont="1" applyFill="1" applyBorder="1" applyAlignment="1">
      <alignment horizontal="centerContinuous"/>
    </xf>
    <xf numFmtId="0" fontId="8" fillId="16" borderId="0" xfId="0" applyFont="1" applyFill="1" applyBorder="1" applyAlignment="1">
      <alignment horizontal="center"/>
    </xf>
    <xf numFmtId="1" fontId="8" fillId="16" borderId="0" xfId="0" applyNumberFormat="1" applyFont="1" applyFill="1" applyBorder="1" applyAlignment="1" quotePrefix="1">
      <alignment horizontal="center"/>
    </xf>
    <xf numFmtId="1" fontId="8" fillId="16" borderId="0" xfId="0" applyNumberFormat="1" applyFont="1" applyFill="1" applyBorder="1" applyAlignment="1">
      <alignment horizontal="center"/>
    </xf>
    <xf numFmtId="168" fontId="7" fillId="16" borderId="0" xfId="0" applyNumberFormat="1" applyFont="1" applyFill="1" applyBorder="1" applyAlignment="1">
      <alignment horizontal="right"/>
    </xf>
    <xf numFmtId="3" fontId="7" fillId="16" borderId="0" xfId="0" applyNumberFormat="1" applyFont="1" applyFill="1" applyBorder="1" applyAlignment="1">
      <alignment horizontal="right"/>
    </xf>
    <xf numFmtId="0" fontId="7" fillId="16" borderId="0" xfId="0" applyFont="1" applyFill="1" applyBorder="1" applyAlignment="1">
      <alignment/>
    </xf>
    <xf numFmtId="0" fontId="7" fillId="16" borderId="0" xfId="0" applyFont="1" applyFill="1" applyAlignment="1">
      <alignment/>
    </xf>
    <xf numFmtId="3" fontId="7" fillId="16" borderId="0" xfId="0" applyNumberFormat="1" applyFont="1" applyFill="1" applyBorder="1" applyAlignment="1">
      <alignment horizontal="center"/>
    </xf>
    <xf numFmtId="3" fontId="7" fillId="16" borderId="0" xfId="0" applyNumberFormat="1" applyFont="1" applyFill="1" applyBorder="1" applyAlignment="1">
      <alignment/>
    </xf>
    <xf numFmtId="0" fontId="9" fillId="16" borderId="0" xfId="0" applyFont="1" applyFill="1" applyBorder="1" applyAlignment="1">
      <alignment horizontal="centerContinuous"/>
    </xf>
    <xf numFmtId="0" fontId="7" fillId="16" borderId="0" xfId="0" applyFont="1" applyFill="1" applyBorder="1" applyAlignment="1">
      <alignment horizontal="left"/>
    </xf>
    <xf numFmtId="166" fontId="7" fillId="16" borderId="0" xfId="0" applyNumberFormat="1" applyFont="1" applyFill="1" applyBorder="1" applyAlignment="1">
      <alignment/>
    </xf>
    <xf numFmtId="3" fontId="7" fillId="16" borderId="0" xfId="0" applyNumberFormat="1" applyFont="1" applyFill="1" applyAlignment="1">
      <alignment/>
    </xf>
    <xf numFmtId="1" fontId="7" fillId="16" borderId="0" xfId="0" applyNumberFormat="1" applyFont="1" applyFill="1" applyAlignment="1">
      <alignment/>
    </xf>
    <xf numFmtId="1" fontId="8" fillId="16" borderId="0" xfId="0" applyNumberFormat="1" applyFont="1" applyFill="1" applyBorder="1" applyAlignment="1" quotePrefix="1">
      <alignment horizontal="right"/>
    </xf>
    <xf numFmtId="1" fontId="8" fillId="16" borderId="0" xfId="0" applyNumberFormat="1" applyFont="1" applyFill="1" applyBorder="1" applyAlignment="1">
      <alignment horizontal="right"/>
    </xf>
    <xf numFmtId="169" fontId="7" fillId="16" borderId="0" xfId="0" applyNumberFormat="1" applyFont="1" applyFill="1" applyBorder="1" applyAlignment="1">
      <alignment horizontal="right"/>
    </xf>
    <xf numFmtId="173" fontId="7" fillId="16" borderId="0" xfId="0" applyNumberFormat="1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8" fillId="16" borderId="0" xfId="0" applyFont="1" applyFill="1" applyAlignment="1" quotePrefix="1">
      <alignment horizontal="center"/>
    </xf>
    <xf numFmtId="0" fontId="11" fillId="16" borderId="0" xfId="0" applyFont="1" applyFill="1" applyAlignment="1" quotePrefix="1">
      <alignment horizontal="center"/>
    </xf>
    <xf numFmtId="0" fontId="11" fillId="16" borderId="0" xfId="0" applyFont="1" applyFill="1" applyAlignment="1">
      <alignment horizontal="center"/>
    </xf>
    <xf numFmtId="3" fontId="7" fillId="16" borderId="0" xfId="0" applyNumberFormat="1" applyFont="1" applyFill="1" applyAlignment="1">
      <alignment horizontal="center"/>
    </xf>
    <xf numFmtId="169" fontId="7" fillId="16" borderId="0" xfId="57" applyNumberFormat="1" applyFont="1" applyFill="1" applyAlignment="1">
      <alignment horizontal="center"/>
    </xf>
    <xf numFmtId="3" fontId="7" fillId="16" borderId="18" xfId="0" applyNumberFormat="1" applyFont="1" applyFill="1" applyBorder="1" applyAlignment="1">
      <alignment horizontal="center"/>
    </xf>
    <xf numFmtId="0" fontId="7" fillId="16" borderId="0" xfId="0" applyFont="1" applyFill="1" applyAlignment="1" quotePrefix="1">
      <alignment/>
    </xf>
    <xf numFmtId="169" fontId="7" fillId="16" borderId="0" xfId="0" applyNumberFormat="1" applyFont="1" applyFill="1" applyBorder="1" applyAlignment="1">
      <alignment horizontal="center"/>
    </xf>
    <xf numFmtId="166" fontId="7" fillId="16" borderId="0" xfId="0" applyNumberFormat="1" applyFont="1" applyFill="1" applyBorder="1" applyAlignment="1" quotePrefix="1">
      <alignment/>
    </xf>
    <xf numFmtId="0" fontId="12" fillId="16" borderId="0" xfId="0" applyFont="1" applyFill="1" applyBorder="1" applyAlignment="1">
      <alignment horizontal="centerContinuous"/>
    </xf>
    <xf numFmtId="3" fontId="7" fillId="16" borderId="0" xfId="0" applyNumberFormat="1" applyFont="1" applyFill="1" applyAlignment="1">
      <alignment horizontal="centerContinuous"/>
    </xf>
    <xf numFmtId="0" fontId="13" fillId="16" borderId="19" xfId="0" applyFont="1" applyFill="1" applyBorder="1" applyAlignment="1">
      <alignment/>
    </xf>
    <xf numFmtId="0" fontId="14" fillId="16" borderId="20" xfId="0" applyFont="1" applyFill="1" applyBorder="1" applyAlignment="1">
      <alignment/>
    </xf>
    <xf numFmtId="0" fontId="15" fillId="16" borderId="20" xfId="0" applyFont="1" applyFill="1" applyBorder="1" applyAlignment="1">
      <alignment horizontal="center"/>
    </xf>
    <xf numFmtId="0" fontId="15" fillId="16" borderId="21" xfId="0" applyFont="1" applyFill="1" applyBorder="1" applyAlignment="1">
      <alignment horizontal="center"/>
    </xf>
    <xf numFmtId="0" fontId="14" fillId="16" borderId="0" xfId="0" applyFont="1" applyFill="1" applyAlignment="1">
      <alignment/>
    </xf>
    <xf numFmtId="0" fontId="14" fillId="16" borderId="22" xfId="0" applyFont="1" applyFill="1" applyBorder="1" applyAlignment="1">
      <alignment/>
    </xf>
    <xf numFmtId="0" fontId="14" fillId="16" borderId="0" xfId="0" applyFont="1" applyFill="1" applyBorder="1" applyAlignment="1">
      <alignment/>
    </xf>
    <xf numFmtId="3" fontId="14" fillId="16" borderId="0" xfId="0" applyNumberFormat="1" applyFont="1" applyFill="1" applyBorder="1" applyAlignment="1">
      <alignment horizontal="center"/>
    </xf>
    <xf numFmtId="3" fontId="14" fillId="16" borderId="23" xfId="0" applyNumberFormat="1" applyFont="1" applyFill="1" applyBorder="1" applyAlignment="1">
      <alignment horizontal="center"/>
    </xf>
    <xf numFmtId="0" fontId="14" fillId="16" borderId="23" xfId="0" applyFont="1" applyFill="1" applyBorder="1" applyAlignment="1">
      <alignment/>
    </xf>
    <xf numFmtId="1" fontId="14" fillId="16" borderId="22" xfId="0" applyNumberFormat="1" applyFont="1" applyFill="1" applyBorder="1" applyAlignment="1">
      <alignment horizontal="left"/>
    </xf>
    <xf numFmtId="3" fontId="14" fillId="16" borderId="0" xfId="0" applyNumberFormat="1" applyFont="1" applyFill="1" applyBorder="1" applyAlignment="1">
      <alignment horizontal="right"/>
    </xf>
    <xf numFmtId="3" fontId="14" fillId="16" borderId="0" xfId="0" applyNumberFormat="1" applyFont="1" applyFill="1" applyBorder="1" applyAlignment="1">
      <alignment/>
    </xf>
    <xf numFmtId="1" fontId="14" fillId="16" borderId="22" xfId="0" applyNumberFormat="1" applyFont="1" applyFill="1" applyBorder="1" applyAlignment="1">
      <alignment horizontal="center"/>
    </xf>
    <xf numFmtId="164" fontId="15" fillId="16" borderId="0" xfId="0" applyNumberFormat="1" applyFont="1" applyFill="1" applyBorder="1" applyAlignment="1" quotePrefix="1">
      <alignment horizontal="right"/>
    </xf>
    <xf numFmtId="0" fontId="14" fillId="16" borderId="0" xfId="0" applyFont="1" applyFill="1" applyBorder="1" applyAlignment="1">
      <alignment horizontal="center"/>
    </xf>
    <xf numFmtId="0" fontId="14" fillId="16" borderId="0" xfId="0" applyFont="1" applyFill="1" applyBorder="1" applyAlignment="1" quotePrefix="1">
      <alignment horizontal="left"/>
    </xf>
    <xf numFmtId="1" fontId="14" fillId="16" borderId="24" xfId="0" applyNumberFormat="1" applyFont="1" applyFill="1" applyBorder="1" applyAlignment="1" quotePrefix="1">
      <alignment horizontal="center"/>
    </xf>
    <xf numFmtId="167" fontId="14" fillId="16" borderId="25" xfId="0" applyNumberFormat="1" applyFont="1" applyFill="1" applyBorder="1" applyAlignment="1" quotePrefix="1">
      <alignment horizontal="right"/>
    </xf>
    <xf numFmtId="167" fontId="14" fillId="16" borderId="25" xfId="0" applyNumberFormat="1" applyFont="1" applyFill="1" applyBorder="1" applyAlignment="1">
      <alignment horizontal="center"/>
    </xf>
    <xf numFmtId="0" fontId="14" fillId="16" borderId="25" xfId="0" applyFont="1" applyFill="1" applyBorder="1" applyAlignment="1">
      <alignment horizontal="center"/>
    </xf>
    <xf numFmtId="0" fontId="14" fillId="16" borderId="26" xfId="0" applyFont="1" applyFill="1" applyBorder="1" applyAlignment="1">
      <alignment/>
    </xf>
    <xf numFmtId="1" fontId="14" fillId="16" borderId="0" xfId="0" applyNumberFormat="1" applyFont="1" applyFill="1" applyBorder="1" applyAlignment="1">
      <alignment horizontal="center"/>
    </xf>
    <xf numFmtId="0" fontId="14" fillId="16" borderId="0" xfId="0" applyFont="1" applyFill="1" applyAlignment="1">
      <alignment horizontal="center"/>
    </xf>
    <xf numFmtId="0" fontId="14" fillId="16" borderId="0" xfId="0" applyFont="1" applyFill="1" applyAlignment="1" quotePrefix="1">
      <alignment horizontal="left"/>
    </xf>
    <xf numFmtId="0" fontId="16" fillId="16" borderId="0" xfId="0" applyFont="1" applyFill="1" applyBorder="1" applyAlignment="1">
      <alignment horizontal="centerContinuous"/>
    </xf>
    <xf numFmtId="168" fontId="7" fillId="16" borderId="18" xfId="0" applyNumberFormat="1" applyFont="1" applyFill="1" applyBorder="1" applyAlignment="1">
      <alignment horizontal="right"/>
    </xf>
    <xf numFmtId="3" fontId="7" fillId="16" borderId="18" xfId="0" applyNumberFormat="1" applyFont="1" applyFill="1" applyBorder="1" applyAlignment="1">
      <alignment horizontal="right"/>
    </xf>
    <xf numFmtId="3" fontId="8" fillId="16" borderId="0" xfId="0" applyNumberFormat="1" applyFont="1" applyFill="1" applyBorder="1" applyAlignment="1" quotePrefix="1">
      <alignment horizontal="center"/>
    </xf>
    <xf numFmtId="4" fontId="7" fillId="16" borderId="0" xfId="0" applyNumberFormat="1" applyFont="1" applyFill="1" applyBorder="1" applyAlignment="1">
      <alignment horizontal="right"/>
    </xf>
    <xf numFmtId="4" fontId="7" fillId="16" borderId="0" xfId="0" applyNumberFormat="1" applyFont="1" applyFill="1" applyBorder="1" applyAlignment="1">
      <alignment/>
    </xf>
    <xf numFmtId="4" fontId="7" fillId="16" borderId="0" xfId="0" applyNumberFormat="1" applyFont="1" applyFill="1" applyAlignment="1">
      <alignment horizontal="right"/>
    </xf>
    <xf numFmtId="0" fontId="7" fillId="16" borderId="25" xfId="0" applyFont="1" applyFill="1" applyBorder="1" applyAlignment="1">
      <alignment horizontal="center"/>
    </xf>
    <xf numFmtId="4" fontId="7" fillId="16" borderId="25" xfId="0" applyNumberFormat="1" applyFont="1" applyFill="1" applyBorder="1" applyAlignment="1">
      <alignment horizontal="right"/>
    </xf>
    <xf numFmtId="0" fontId="17" fillId="16" borderId="0" xfId="0" applyFont="1" applyFill="1" applyBorder="1" applyAlignment="1">
      <alignment horizontal="center"/>
    </xf>
    <xf numFmtId="3" fontId="17" fillId="16" borderId="0" xfId="0" applyNumberFormat="1" applyFont="1" applyFill="1" applyBorder="1" applyAlignment="1">
      <alignment horizontal="right"/>
    </xf>
    <xf numFmtId="0" fontId="18" fillId="16" borderId="0" xfId="0" applyFont="1" applyFill="1" applyBorder="1" applyAlignment="1">
      <alignment horizontal="centerContinuous"/>
    </xf>
    <xf numFmtId="1" fontId="7" fillId="16" borderId="0" xfId="0" applyNumberFormat="1" applyFont="1" applyFill="1" applyBorder="1" applyAlignment="1">
      <alignment horizontal="right"/>
    </xf>
    <xf numFmtId="0" fontId="7" fillId="16" borderId="0" xfId="0" applyFont="1" applyFill="1" applyAlignment="1">
      <alignment horizontal="right"/>
    </xf>
    <xf numFmtId="0" fontId="8" fillId="16" borderId="0" xfId="0" applyFont="1" applyFill="1" applyAlignment="1">
      <alignment horizontal="right"/>
    </xf>
    <xf numFmtId="0" fontId="11" fillId="16" borderId="0" xfId="0" applyFont="1" applyFill="1" applyAlignment="1">
      <alignment horizontal="right"/>
    </xf>
    <xf numFmtId="168" fontId="7" fillId="16" borderId="0" xfId="0" applyNumberFormat="1" applyFont="1" applyFill="1" applyAlignment="1">
      <alignment/>
    </xf>
    <xf numFmtId="3" fontId="8" fillId="16" borderId="0" xfId="0" applyNumberFormat="1" applyFont="1" applyFill="1" applyBorder="1" applyAlignment="1">
      <alignment horizontal="right"/>
    </xf>
    <xf numFmtId="3" fontId="8" fillId="16" borderId="0" xfId="0" applyNumberFormat="1" applyFont="1" applyFill="1" applyAlignment="1">
      <alignment/>
    </xf>
    <xf numFmtId="167" fontId="7" fillId="16" borderId="0" xfId="0" applyNumberFormat="1" applyFont="1" applyFill="1" applyBorder="1" applyAlignment="1">
      <alignment horizontal="right"/>
    </xf>
    <xf numFmtId="9" fontId="7" fillId="16" borderId="0" xfId="0" applyNumberFormat="1" applyFont="1" applyFill="1" applyBorder="1" applyAlignment="1">
      <alignment horizontal="center"/>
    </xf>
    <xf numFmtId="3" fontId="11" fillId="16" borderId="0" xfId="0" applyNumberFormat="1" applyFont="1" applyFill="1" applyBorder="1" applyAlignment="1">
      <alignment horizontal="left"/>
    </xf>
    <xf numFmtId="3" fontId="7" fillId="16" borderId="0" xfId="0" applyNumberFormat="1" applyFont="1" applyFill="1" applyBorder="1" applyAlignment="1">
      <alignment horizontal="left"/>
    </xf>
    <xf numFmtId="9" fontId="7" fillId="16" borderId="0" xfId="0" applyNumberFormat="1" applyFont="1" applyFill="1" applyAlignment="1">
      <alignment horizontal="right"/>
    </xf>
    <xf numFmtId="169" fontId="7" fillId="16" borderId="0" xfId="0" applyNumberFormat="1" applyFont="1" applyFill="1" applyBorder="1" applyAlignment="1">
      <alignment horizontal="centerContinuous"/>
    </xf>
    <xf numFmtId="169" fontId="7" fillId="16" borderId="0" xfId="0" applyNumberFormat="1" applyFont="1" applyFill="1" applyAlignment="1">
      <alignment horizontal="right"/>
    </xf>
    <xf numFmtId="0" fontId="11" fillId="16" borderId="0" xfId="0" applyFont="1" applyFill="1" applyAlignment="1">
      <alignment/>
    </xf>
    <xf numFmtId="0" fontId="19" fillId="16" borderId="0" xfId="0" applyFont="1" applyFill="1" applyAlignment="1">
      <alignment/>
    </xf>
    <xf numFmtId="0" fontId="10" fillId="16" borderId="0" xfId="0" applyFont="1" applyFill="1" applyBorder="1" applyAlignment="1">
      <alignment horizontal="left"/>
    </xf>
    <xf numFmtId="0" fontId="0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0" fontId="7" fillId="16" borderId="0" xfId="0" applyFont="1" applyFill="1" applyAlignment="1" quotePrefix="1">
      <alignment horizontal="center"/>
    </xf>
    <xf numFmtId="164" fontId="7" fillId="16" borderId="0" xfId="0" applyNumberFormat="1" applyFont="1" applyFill="1" applyBorder="1" applyAlignment="1" quotePrefix="1">
      <alignment horizontal="center"/>
    </xf>
    <xf numFmtId="1" fontId="7" fillId="16" borderId="0" xfId="0" applyNumberFormat="1" applyFont="1" applyFill="1" applyBorder="1" applyAlignment="1" quotePrefix="1">
      <alignment horizontal="center"/>
    </xf>
    <xf numFmtId="3" fontId="7" fillId="16" borderId="0" xfId="0" applyNumberFormat="1" applyFont="1" applyFill="1" applyBorder="1" applyAlignment="1" quotePrefix="1">
      <alignment horizontal="center"/>
    </xf>
    <xf numFmtId="166" fontId="7" fillId="16" borderId="0" xfId="0" applyNumberFormat="1" applyFont="1" applyFill="1" applyAlignment="1">
      <alignment horizontal="center"/>
    </xf>
    <xf numFmtId="0" fontId="19" fillId="16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2.57421875" style="0" customWidth="1"/>
    <col min="3" max="3" width="30.421875" style="0" bestFit="1" customWidth="1"/>
  </cols>
  <sheetData>
    <row r="1" ht="63.75">
      <c r="A1" s="52" t="s">
        <v>150</v>
      </c>
    </row>
    <row r="2" spans="1:3" ht="12.75">
      <c r="A2" s="51" t="s">
        <v>101</v>
      </c>
      <c r="B2" s="51" t="s">
        <v>102</v>
      </c>
      <c r="C2" s="51" t="s">
        <v>103</v>
      </c>
    </row>
    <row r="4" spans="1:3" ht="12.75">
      <c r="A4" s="53" t="s">
        <v>104</v>
      </c>
      <c r="B4" s="54">
        <v>2009</v>
      </c>
      <c r="C4" s="53" t="s">
        <v>100</v>
      </c>
    </row>
    <row r="7" ht="12.75">
      <c r="A7" t="s">
        <v>151</v>
      </c>
    </row>
    <row r="8" spans="2:4" ht="12.75">
      <c r="B8">
        <v>9</v>
      </c>
      <c r="C8" t="s">
        <v>149</v>
      </c>
      <c r="D8">
        <f>curryear</f>
        <v>2009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15.421875" style="2" customWidth="1"/>
    <col min="2" max="2" width="8.8515625" style="2" customWidth="1"/>
    <col min="3" max="3" width="3.140625" style="2" customWidth="1"/>
    <col min="4" max="4" width="11.57421875" style="2" customWidth="1"/>
    <col min="5" max="5" width="12.00390625" style="2" customWidth="1"/>
    <col min="6" max="6" width="2.8515625" style="2" customWidth="1"/>
    <col min="7" max="7" width="15.57421875" style="2" customWidth="1"/>
    <col min="8" max="8" width="8.8515625" style="2" customWidth="1"/>
    <col min="9" max="9" width="3.140625" style="2" customWidth="1"/>
    <col min="10" max="10" width="11.8515625" style="2" customWidth="1"/>
    <col min="11" max="11" width="12.8515625" style="2" customWidth="1"/>
    <col min="12" max="16384" width="9.140625" style="2" customWidth="1"/>
  </cols>
  <sheetData>
    <row r="1" spans="1:12" ht="18.75">
      <c r="A1" s="105" t="s">
        <v>33</v>
      </c>
      <c r="B1" s="71"/>
      <c r="C1" s="71"/>
      <c r="D1" s="72"/>
      <c r="E1" s="72"/>
      <c r="F1" s="71"/>
      <c r="G1" s="106"/>
      <c r="H1" s="71"/>
      <c r="I1" s="71"/>
      <c r="J1" s="71"/>
      <c r="K1" s="71"/>
      <c r="L1" s="82"/>
    </row>
    <row r="2" spans="1:12" ht="12.75">
      <c r="A2" s="73"/>
      <c r="B2" s="94"/>
      <c r="C2" s="94"/>
      <c r="D2" s="94"/>
      <c r="E2" s="82"/>
      <c r="F2" s="82"/>
      <c r="G2" s="82"/>
      <c r="H2" s="82"/>
      <c r="I2" s="82"/>
      <c r="J2" s="82"/>
      <c r="K2" s="82"/>
      <c r="L2" s="82"/>
    </row>
    <row r="3" spans="1:12" ht="12.75">
      <c r="A3" s="107" t="str">
        <f>"Accident Year "&amp;(curryear-2)&amp;"  @ 12 Months"</f>
        <v>Accident Year 2007  @ 12 Months</v>
      </c>
      <c r="B3" s="108"/>
      <c r="C3" s="108"/>
      <c r="D3" s="109" t="s">
        <v>93</v>
      </c>
      <c r="E3" s="110" t="s">
        <v>94</v>
      </c>
      <c r="F3" s="111"/>
      <c r="G3" s="107" t="str">
        <f>"Accident Year "&amp;(curryear-2)&amp;"  @ 24 Months"</f>
        <v>Accident Year 2007  @ 24 Months</v>
      </c>
      <c r="H3" s="108"/>
      <c r="I3" s="108"/>
      <c r="J3" s="109" t="s">
        <v>94</v>
      </c>
      <c r="K3" s="110" t="s">
        <v>95</v>
      </c>
      <c r="L3" s="82"/>
    </row>
    <row r="4" spans="1:12" ht="12.75">
      <c r="A4" s="112" t="s">
        <v>91</v>
      </c>
      <c r="B4" s="113"/>
      <c r="C4" s="113"/>
      <c r="D4" s="114">
        <v>0</v>
      </c>
      <c r="E4" s="115">
        <v>250</v>
      </c>
      <c r="F4" s="111"/>
      <c r="G4" s="112" t="s">
        <v>91</v>
      </c>
      <c r="H4" s="113"/>
      <c r="I4" s="113"/>
      <c r="J4" s="114">
        <v>250</v>
      </c>
      <c r="K4" s="115">
        <v>810</v>
      </c>
      <c r="L4" s="82"/>
    </row>
    <row r="5" spans="1:12" ht="12.75">
      <c r="A5" s="112" t="s">
        <v>92</v>
      </c>
      <c r="B5" s="113"/>
      <c r="C5" s="113"/>
      <c r="D5" s="114">
        <v>0</v>
      </c>
      <c r="E5" s="115">
        <v>1000</v>
      </c>
      <c r="F5" s="111"/>
      <c r="G5" s="112" t="s">
        <v>92</v>
      </c>
      <c r="H5" s="113"/>
      <c r="I5" s="113"/>
      <c r="J5" s="114">
        <v>1000</v>
      </c>
      <c r="K5" s="115">
        <v>4000</v>
      </c>
      <c r="L5" s="82"/>
    </row>
    <row r="6" spans="1:12" ht="12.75">
      <c r="A6" s="112"/>
      <c r="B6" s="113"/>
      <c r="C6" s="113"/>
      <c r="D6" s="113"/>
      <c r="E6" s="116"/>
      <c r="F6" s="111"/>
      <c r="G6" s="112"/>
      <c r="H6" s="113"/>
      <c r="I6" s="113"/>
      <c r="J6" s="113"/>
      <c r="K6" s="116"/>
      <c r="L6" s="82"/>
    </row>
    <row r="7" spans="1:12" ht="12.75">
      <c r="A7" s="117" t="s">
        <v>90</v>
      </c>
      <c r="B7" s="118"/>
      <c r="C7" s="119"/>
      <c r="D7" s="119"/>
      <c r="E7" s="116"/>
      <c r="F7" s="111"/>
      <c r="G7" s="117" t="s">
        <v>96</v>
      </c>
      <c r="H7" s="118"/>
      <c r="I7" s="119"/>
      <c r="J7" s="119"/>
      <c r="K7" s="116"/>
      <c r="L7" s="82"/>
    </row>
    <row r="8" spans="1:12" ht="12.75">
      <c r="A8" s="120"/>
      <c r="B8" s="121"/>
      <c r="C8" s="122"/>
      <c r="D8" s="123"/>
      <c r="E8" s="116"/>
      <c r="F8" s="111"/>
      <c r="G8" s="120"/>
      <c r="H8" s="121"/>
      <c r="I8" s="122"/>
      <c r="J8" s="123"/>
      <c r="K8" s="116"/>
      <c r="L8" s="82"/>
    </row>
    <row r="9" spans="1:12" ht="12.75">
      <c r="A9" s="120" t="str">
        <f>"AY "&amp;(curryear-2)</f>
        <v>AY 2007</v>
      </c>
      <c r="B9" s="121" t="s">
        <v>34</v>
      </c>
      <c r="C9" s="122" t="s">
        <v>35</v>
      </c>
      <c r="D9" s="123" t="s">
        <v>36</v>
      </c>
      <c r="E9" s="116"/>
      <c r="F9" s="111"/>
      <c r="G9" s="120" t="str">
        <f>"AY "&amp;(curryear-2)</f>
        <v>AY 2007</v>
      </c>
      <c r="H9" s="121" t="s">
        <v>39</v>
      </c>
      <c r="I9" s="122" t="s">
        <v>35</v>
      </c>
      <c r="J9" s="123" t="s">
        <v>40</v>
      </c>
      <c r="K9" s="116"/>
      <c r="L9" s="82"/>
    </row>
    <row r="10" spans="1:12" ht="12.75">
      <c r="A10" s="124" t="s">
        <v>37</v>
      </c>
      <c r="B10" s="125" t="s">
        <v>38</v>
      </c>
      <c r="C10" s="126"/>
      <c r="D10" s="127"/>
      <c r="E10" s="128"/>
      <c r="F10" s="111"/>
      <c r="G10" s="124" t="s">
        <v>41</v>
      </c>
      <c r="H10" s="125" t="s">
        <v>42</v>
      </c>
      <c r="I10" s="126"/>
      <c r="J10" s="127"/>
      <c r="K10" s="128"/>
      <c r="L10" s="82"/>
    </row>
    <row r="11" spans="1:12" ht="12.75">
      <c r="A11" s="129"/>
      <c r="B11" s="121"/>
      <c r="C11" s="130"/>
      <c r="D11" s="131"/>
      <c r="E11" s="111"/>
      <c r="F11" s="111"/>
      <c r="G11" s="111"/>
      <c r="H11" s="111"/>
      <c r="I11" s="111"/>
      <c r="J11" s="111"/>
      <c r="K11" s="111"/>
      <c r="L11" s="82"/>
    </row>
    <row r="12" spans="1:12" ht="12.75">
      <c r="A12" s="107" t="str">
        <f>"Accident Year "&amp;(curryear-1)&amp;"  @ 12 Months"</f>
        <v>Accident Year 2008  @ 12 Months</v>
      </c>
      <c r="B12" s="108"/>
      <c r="C12" s="108"/>
      <c r="D12" s="109" t="s">
        <v>93</v>
      </c>
      <c r="E12" s="110" t="s">
        <v>94</v>
      </c>
      <c r="F12" s="111"/>
      <c r="G12" s="111"/>
      <c r="H12" s="111"/>
      <c r="I12" s="111"/>
      <c r="J12" s="111"/>
      <c r="K12" s="111"/>
      <c r="L12" s="82"/>
    </row>
    <row r="13" spans="1:12" ht="12.75">
      <c r="A13" s="112" t="s">
        <v>91</v>
      </c>
      <c r="B13" s="113"/>
      <c r="C13" s="113"/>
      <c r="D13" s="114">
        <v>0</v>
      </c>
      <c r="E13" s="115">
        <v>240</v>
      </c>
      <c r="F13" s="111"/>
      <c r="G13" s="111"/>
      <c r="H13" s="111"/>
      <c r="I13" s="111"/>
      <c r="J13" s="111"/>
      <c r="K13" s="111"/>
      <c r="L13" s="82"/>
    </row>
    <row r="14" spans="1:12" ht="12.75">
      <c r="A14" s="112" t="s">
        <v>92</v>
      </c>
      <c r="B14" s="113"/>
      <c r="C14" s="113"/>
      <c r="D14" s="114">
        <v>0</v>
      </c>
      <c r="E14" s="115">
        <v>1000</v>
      </c>
      <c r="F14" s="111"/>
      <c r="G14" s="111"/>
      <c r="H14" s="111"/>
      <c r="I14" s="111"/>
      <c r="J14" s="111"/>
      <c r="K14" s="111"/>
      <c r="L14" s="82"/>
    </row>
    <row r="15" spans="1:12" ht="12.75">
      <c r="A15" s="112"/>
      <c r="B15" s="113"/>
      <c r="C15" s="113"/>
      <c r="D15" s="113"/>
      <c r="E15" s="116"/>
      <c r="F15" s="111"/>
      <c r="G15" s="111"/>
      <c r="H15" s="111"/>
      <c r="I15" s="111"/>
      <c r="J15" s="111"/>
      <c r="K15" s="111"/>
      <c r="L15" s="82"/>
    </row>
    <row r="16" spans="1:12" ht="12.75">
      <c r="A16" s="117" t="s">
        <v>97</v>
      </c>
      <c r="B16" s="118"/>
      <c r="C16" s="119"/>
      <c r="D16" s="119"/>
      <c r="E16" s="116"/>
      <c r="F16" s="111"/>
      <c r="G16" s="111"/>
      <c r="H16" s="111"/>
      <c r="I16" s="111"/>
      <c r="J16" s="111"/>
      <c r="K16" s="111"/>
      <c r="L16" s="82"/>
    </row>
    <row r="17" spans="1:12" ht="12.75">
      <c r="A17" s="120"/>
      <c r="B17" s="121"/>
      <c r="C17" s="122"/>
      <c r="D17" s="123"/>
      <c r="E17" s="116"/>
      <c r="F17" s="111"/>
      <c r="G17" s="111"/>
      <c r="H17" s="111"/>
      <c r="I17" s="111"/>
      <c r="J17" s="111"/>
      <c r="K17" s="111"/>
      <c r="L17" s="82"/>
    </row>
    <row r="18" spans="1:12" ht="12.75">
      <c r="A18" s="120" t="str">
        <f>"AY "&amp;(curryear-1)</f>
        <v>AY 2008</v>
      </c>
      <c r="B18" s="121" t="s">
        <v>44</v>
      </c>
      <c r="C18" s="122" t="s">
        <v>35</v>
      </c>
      <c r="D18" s="123" t="s">
        <v>45</v>
      </c>
      <c r="E18" s="116"/>
      <c r="F18" s="111"/>
      <c r="G18" s="111"/>
      <c r="H18" s="111"/>
      <c r="I18" s="111"/>
      <c r="J18" s="111"/>
      <c r="K18" s="111"/>
      <c r="L18" s="82"/>
    </row>
    <row r="19" spans="1:12" ht="12.75">
      <c r="A19" s="124" t="s">
        <v>37</v>
      </c>
      <c r="B19" s="125" t="s">
        <v>46</v>
      </c>
      <c r="C19" s="126"/>
      <c r="D19" s="127"/>
      <c r="E19" s="128"/>
      <c r="F19" s="111"/>
      <c r="G19" s="111"/>
      <c r="H19" s="111"/>
      <c r="I19" s="111"/>
      <c r="J19" s="111"/>
      <c r="K19" s="111"/>
      <c r="L19" s="82"/>
    </row>
    <row r="20" spans="1:12" ht="12.75">
      <c r="A20" s="89"/>
      <c r="B20" s="88"/>
      <c r="C20" s="88"/>
      <c r="D20" s="88"/>
      <c r="E20" s="82"/>
      <c r="F20" s="82"/>
      <c r="G20" s="82"/>
      <c r="H20" s="82"/>
      <c r="I20" s="82"/>
      <c r="J20" s="82"/>
      <c r="K20" s="82"/>
      <c r="L20" s="82"/>
    </row>
    <row r="21" spans="1:4" ht="12.75">
      <c r="A21" s="18"/>
      <c r="B21" s="4"/>
      <c r="C21" s="4"/>
      <c r="D21" s="4"/>
    </row>
    <row r="24" ht="12.75">
      <c r="A24" s="4"/>
    </row>
    <row r="25" ht="12.75">
      <c r="A25" s="2" t="s">
        <v>132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2.140625" style="2" bestFit="1" customWidth="1"/>
    <col min="2" max="2" width="8.7109375" style="2" bestFit="1" customWidth="1"/>
    <col min="3" max="3" width="4.28125" style="2" customWidth="1"/>
    <col min="4" max="4" width="26.140625" style="2" bestFit="1" customWidth="1"/>
    <col min="5" max="5" width="11.00390625" style="2" bestFit="1" customWidth="1"/>
    <col min="6" max="16384" width="9.140625" style="2" customWidth="1"/>
  </cols>
  <sheetData>
    <row r="1" spans="1:7" ht="12.75">
      <c r="A1" s="27" t="s">
        <v>33</v>
      </c>
      <c r="B1" s="28"/>
      <c r="C1" s="28"/>
      <c r="D1" s="29"/>
      <c r="E1" s="3"/>
      <c r="G1" s="4"/>
    </row>
    <row r="2" spans="1:7" ht="12.75">
      <c r="A2" s="27" t="s">
        <v>61</v>
      </c>
      <c r="B2" s="28"/>
      <c r="C2" s="28"/>
      <c r="D2" s="29"/>
      <c r="E2" s="3"/>
      <c r="G2" s="4"/>
    </row>
    <row r="3" spans="1:4" ht="12.75">
      <c r="A3" s="30"/>
      <c r="B3" s="31"/>
      <c r="C3" s="31"/>
      <c r="D3" s="31"/>
    </row>
    <row r="4" spans="1:4" ht="12.75">
      <c r="A4" s="30" t="s">
        <v>43</v>
      </c>
      <c r="B4" s="32" t="s">
        <v>34</v>
      </c>
      <c r="C4" s="31" t="s">
        <v>35</v>
      </c>
      <c r="D4" s="33" t="s">
        <v>36</v>
      </c>
    </row>
    <row r="5" spans="1:4" ht="12.75">
      <c r="A5" s="34" t="s">
        <v>37</v>
      </c>
      <c r="B5" s="35" t="s">
        <v>38</v>
      </c>
      <c r="C5" s="36"/>
      <c r="D5" s="31"/>
    </row>
    <row r="6" spans="1:4" ht="12.75">
      <c r="A6" s="30"/>
      <c r="B6" s="37"/>
      <c r="C6" s="38"/>
      <c r="D6" s="38"/>
    </row>
    <row r="7" spans="1:4" ht="12.75">
      <c r="A7" s="30" t="s">
        <v>43</v>
      </c>
      <c r="B7" s="32" t="s">
        <v>39</v>
      </c>
      <c r="C7" s="31" t="s">
        <v>35</v>
      </c>
      <c r="D7" s="33" t="s">
        <v>40</v>
      </c>
    </row>
    <row r="8" spans="1:4" ht="12.75">
      <c r="A8" s="34" t="s">
        <v>41</v>
      </c>
      <c r="B8" s="35" t="s">
        <v>42</v>
      </c>
      <c r="C8" s="36"/>
      <c r="D8" s="31"/>
    </row>
    <row r="9" spans="1:4" ht="12.75">
      <c r="A9" s="31"/>
      <c r="B9" s="37"/>
      <c r="C9" s="38"/>
      <c r="D9" s="38"/>
    </row>
    <row r="10" spans="1:4" ht="12.75">
      <c r="A10" s="30" t="s">
        <v>89</v>
      </c>
      <c r="B10" s="32" t="s">
        <v>44</v>
      </c>
      <c r="C10" s="31" t="s">
        <v>35</v>
      </c>
      <c r="D10" s="33" t="s">
        <v>45</v>
      </c>
    </row>
    <row r="11" spans="1:4" ht="12.75">
      <c r="A11" s="34" t="s">
        <v>37</v>
      </c>
      <c r="B11" s="35" t="s">
        <v>46</v>
      </c>
      <c r="C11" s="36"/>
      <c r="D11" s="31"/>
    </row>
    <row r="12" spans="1:4" ht="12.75">
      <c r="A12" s="39"/>
      <c r="B12" s="39"/>
      <c r="C12" s="39"/>
      <c r="D12" s="39"/>
    </row>
    <row r="14" ht="12.75">
      <c r="A14" s="2" t="s">
        <v>99</v>
      </c>
    </row>
    <row r="15" ht="12.75">
      <c r="A15" s="11"/>
    </row>
    <row r="19" spans="1:3" ht="12.75">
      <c r="A19" s="14"/>
      <c r="B19" s="14"/>
      <c r="C19" s="14"/>
    </row>
    <row r="20" spans="2:3" ht="12.75">
      <c r="B20" s="17"/>
      <c r="C20" s="17"/>
    </row>
    <row r="22" ht="12.75">
      <c r="A22" s="21"/>
    </row>
    <row r="23" spans="1:4" ht="12.75">
      <c r="A23" s="21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31" ht="12.75">
      <c r="A31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7.140625" style="2" customWidth="1"/>
    <col min="3" max="3" width="7.8515625" style="2" customWidth="1"/>
    <col min="4" max="4" width="8.140625" style="2" customWidth="1"/>
    <col min="5" max="5" width="11.00390625" style="2" bestFit="1" customWidth="1"/>
    <col min="6" max="16384" width="9.140625" style="2" customWidth="1"/>
  </cols>
  <sheetData>
    <row r="1" spans="1:7" ht="15">
      <c r="A1" s="132" t="s">
        <v>47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 t="s">
        <v>5</v>
      </c>
      <c r="E3" s="73"/>
      <c r="F3" s="9"/>
    </row>
    <row r="4" spans="1:6" ht="12.75">
      <c r="A4" s="74">
        <f>A5-1</f>
        <v>2007</v>
      </c>
      <c r="B4" s="133">
        <v>800</v>
      </c>
      <c r="C4" s="133">
        <v>3507</v>
      </c>
      <c r="D4" s="79">
        <v>6000</v>
      </c>
      <c r="E4" s="73"/>
      <c r="F4" s="10"/>
    </row>
    <row r="5" spans="1:6" ht="12.75">
      <c r="A5" s="74">
        <f>A6-1</f>
        <v>2008</v>
      </c>
      <c r="B5" s="134">
        <v>817</v>
      </c>
      <c r="C5" s="80">
        <v>3500</v>
      </c>
      <c r="D5" s="80"/>
      <c r="E5" s="73"/>
      <c r="F5" s="12"/>
    </row>
    <row r="6" spans="1:6" ht="12.75">
      <c r="A6" s="74">
        <f>curryear</f>
        <v>2009</v>
      </c>
      <c r="B6" s="80">
        <v>750</v>
      </c>
      <c r="C6" s="80"/>
      <c r="D6" s="8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6" ht="12.75">
      <c r="A8" s="74" t="s">
        <v>0</v>
      </c>
      <c r="B8" s="75" t="s">
        <v>1</v>
      </c>
      <c r="C8" s="72"/>
      <c r="D8" s="72"/>
      <c r="E8" s="73"/>
      <c r="F8" s="12"/>
    </row>
    <row r="9" spans="1:6" ht="12.75">
      <c r="A9" s="76" t="s">
        <v>2</v>
      </c>
      <c r="B9" s="135" t="s">
        <v>10</v>
      </c>
      <c r="C9" s="135" t="s">
        <v>11</v>
      </c>
      <c r="D9" s="135" t="s">
        <v>12</v>
      </c>
      <c r="E9" s="73"/>
      <c r="F9" s="12"/>
    </row>
    <row r="10" spans="1:6" ht="12.75">
      <c r="A10" s="74">
        <f>A4</f>
        <v>2007</v>
      </c>
      <c r="B10" s="136">
        <f>C4/B4</f>
        <v>4.38375</v>
      </c>
      <c r="C10" s="136">
        <f>D4/C4</f>
        <v>1.7108639863130881</v>
      </c>
      <c r="D10" s="84"/>
      <c r="E10" s="73"/>
      <c r="F10" s="12"/>
    </row>
    <row r="11" spans="1:6" ht="12.75">
      <c r="A11" s="74">
        <f>A5</f>
        <v>2008</v>
      </c>
      <c r="B11" s="136">
        <f>C5/B5</f>
        <v>4.283965728274174</v>
      </c>
      <c r="C11" s="137"/>
      <c r="D11" s="84"/>
      <c r="E11" s="73"/>
      <c r="F11" s="12"/>
    </row>
    <row r="12" spans="1:6" ht="12.75">
      <c r="A12" s="74"/>
      <c r="B12" s="80"/>
      <c r="C12" s="84"/>
      <c r="D12" s="84"/>
      <c r="E12" s="73"/>
      <c r="F12" s="12"/>
    </row>
    <row r="13" spans="1:7" ht="12.75">
      <c r="A13" s="74" t="s">
        <v>13</v>
      </c>
      <c r="B13" s="138">
        <f>AVERAGE(B10:B11)</f>
        <v>4.333857864137087</v>
      </c>
      <c r="C13" s="138">
        <f>AVERAGE(C10:C11)</f>
        <v>1.7108639863130881</v>
      </c>
      <c r="D13" s="138">
        <v>1</v>
      </c>
      <c r="E13" s="73"/>
      <c r="G13" s="4"/>
    </row>
    <row r="14" spans="1:6" ht="12.75">
      <c r="A14" s="139" t="s">
        <v>14</v>
      </c>
      <c r="B14" s="140">
        <f>B13*C14</f>
        <v>7.414641341551903</v>
      </c>
      <c r="C14" s="140">
        <f>C13*D14</f>
        <v>1.7108639863130881</v>
      </c>
      <c r="D14" s="140">
        <f>D13</f>
        <v>1</v>
      </c>
      <c r="E14" s="81"/>
      <c r="F14" s="14"/>
    </row>
    <row r="15" spans="1:6" ht="12.75">
      <c r="A15" s="141" t="s">
        <v>6</v>
      </c>
      <c r="B15" s="142">
        <f>B14*B6</f>
        <v>5560.981006163927</v>
      </c>
      <c r="C15" s="142">
        <f>C5*C14</f>
        <v>5988.023952095808</v>
      </c>
      <c r="D15" s="142">
        <f>D14*D4</f>
        <v>6000</v>
      </c>
      <c r="E15" s="81"/>
      <c r="F15" s="16"/>
    </row>
    <row r="16" spans="1:6" ht="12.75">
      <c r="A16" s="74"/>
      <c r="B16" s="75"/>
      <c r="C16" s="72"/>
      <c r="D16" s="72"/>
      <c r="E16" s="81"/>
      <c r="F16" s="16"/>
    </row>
    <row r="17" spans="1:6" ht="12.75">
      <c r="A17" s="82"/>
      <c r="B17" s="74"/>
      <c r="C17" s="86"/>
      <c r="D17" s="80"/>
      <c r="E17" s="87"/>
      <c r="F17" s="16"/>
    </row>
    <row r="18" spans="1:6" ht="12.75">
      <c r="A18" s="74"/>
      <c r="B18" s="80"/>
      <c r="C18" s="80"/>
      <c r="D18" s="80"/>
      <c r="E18" s="81"/>
      <c r="F18" s="14"/>
    </row>
    <row r="19" spans="1:6" ht="12.75">
      <c r="A19" s="74"/>
      <c r="B19" s="80"/>
      <c r="C19" s="84"/>
      <c r="D19" s="84"/>
      <c r="E19" s="82"/>
      <c r="F19" s="17"/>
    </row>
    <row r="21" ht="12.75">
      <c r="A21" s="21"/>
    </row>
    <row r="22" spans="1:4" ht="12.75">
      <c r="A22" s="21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 t="s">
        <v>133</v>
      </c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30" ht="12.75">
      <c r="A30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9.00390625" style="2" customWidth="1"/>
    <col min="3" max="3" width="8.7109375" style="2" customWidth="1"/>
    <col min="4" max="4" width="9.140625" style="2" bestFit="1" customWidth="1"/>
    <col min="5" max="5" width="11.00390625" style="2" bestFit="1" customWidth="1"/>
    <col min="6" max="16384" width="9.140625" style="2" customWidth="1"/>
  </cols>
  <sheetData>
    <row r="1" spans="1:7" ht="21" customHeight="1">
      <c r="A1" s="143" t="s">
        <v>48</v>
      </c>
      <c r="B1" s="71"/>
      <c r="C1" s="72"/>
      <c r="D1" s="72"/>
      <c r="E1" s="73"/>
      <c r="G1" s="4"/>
    </row>
    <row r="2" spans="1:5" ht="12.75">
      <c r="A2" s="73"/>
      <c r="B2" s="144" t="s">
        <v>49</v>
      </c>
      <c r="C2" s="145" t="s">
        <v>50</v>
      </c>
      <c r="D2" s="145"/>
      <c r="E2" s="82"/>
    </row>
    <row r="3" spans="1:5" ht="12.75">
      <c r="A3" s="78" t="s">
        <v>113</v>
      </c>
      <c r="B3" s="91" t="s">
        <v>51</v>
      </c>
      <c r="C3" s="146" t="s">
        <v>51</v>
      </c>
      <c r="D3" s="146" t="s">
        <v>52</v>
      </c>
      <c r="E3" s="82"/>
    </row>
    <row r="4" spans="1:5" ht="12.75">
      <c r="A4" s="78"/>
      <c r="B4" s="147" t="s">
        <v>98</v>
      </c>
      <c r="C4" s="147" t="s">
        <v>31</v>
      </c>
      <c r="D4" s="82"/>
      <c r="E4" s="82"/>
    </row>
    <row r="5" spans="1:5" ht="12.75">
      <c r="A5" s="74">
        <f>A6-1</f>
        <v>2007</v>
      </c>
      <c r="B5" s="79">
        <f>'Claim Closing 7'!D15</f>
        <v>6000</v>
      </c>
      <c r="C5" s="79">
        <f>'Claim Closing 1'!E4</f>
        <v>6000</v>
      </c>
      <c r="D5" s="148">
        <f>B5-C5</f>
        <v>0</v>
      </c>
      <c r="E5" s="82"/>
    </row>
    <row r="6" spans="1:5" ht="12.75">
      <c r="A6" s="74">
        <f>A7-1</f>
        <v>2008</v>
      </c>
      <c r="B6" s="80">
        <f>'Claim Closing 7'!C15</f>
        <v>5988.023952095808</v>
      </c>
      <c r="C6" s="88">
        <f>'Claim Closing 1'!E5</f>
        <v>5250</v>
      </c>
      <c r="D6" s="88">
        <f>B6-C6</f>
        <v>738.0239520958085</v>
      </c>
      <c r="E6" s="82"/>
    </row>
    <row r="7" spans="1:5" ht="12.75">
      <c r="A7" s="74">
        <f>curryear</f>
        <v>2009</v>
      </c>
      <c r="B7" s="149">
        <f>'Claim Closing 7'!B15</f>
        <v>5560.981006163927</v>
      </c>
      <c r="C7" s="150">
        <f>'Claim Closing 1'!E6</f>
        <v>4219</v>
      </c>
      <c r="D7" s="150">
        <f>B7-C7</f>
        <v>1341.9810061639273</v>
      </c>
      <c r="E7" s="82"/>
    </row>
    <row r="8" spans="1:5" ht="12.75">
      <c r="A8" s="73" t="s">
        <v>53</v>
      </c>
      <c r="B8" s="79">
        <f>SUM(B5:B7)</f>
        <v>17549.004958259735</v>
      </c>
      <c r="C8" s="79">
        <f>SUM(C5:C7)</f>
        <v>15469</v>
      </c>
      <c r="D8" s="79">
        <f>SUM(D5:D7)</f>
        <v>2080.0049582597358</v>
      </c>
      <c r="E8" s="82"/>
    </row>
    <row r="9" spans="1:5" ht="6" customHeight="1">
      <c r="A9" s="73"/>
      <c r="B9" s="151"/>
      <c r="C9" s="82"/>
      <c r="D9" s="82"/>
      <c r="E9" s="82"/>
    </row>
    <row r="10" spans="1:5" ht="12.75">
      <c r="A10" s="73"/>
      <c r="B10" s="151"/>
      <c r="C10" s="82"/>
      <c r="D10" s="82"/>
      <c r="E10" s="82"/>
    </row>
    <row r="11" spans="1:2" ht="12.75">
      <c r="A11" s="3"/>
      <c r="B11" s="12"/>
    </row>
    <row r="12" spans="1:2" ht="12.75">
      <c r="A12" s="3"/>
      <c r="B12" s="12"/>
    </row>
    <row r="13" spans="1:2" ht="12.75">
      <c r="A13" s="3"/>
      <c r="B13" s="12"/>
    </row>
    <row r="14" spans="1:3" ht="12.75">
      <c r="A14" s="3"/>
      <c r="C14" s="4"/>
    </row>
    <row r="15" spans="1:2" ht="12.75">
      <c r="A15" s="14"/>
      <c r="B15" s="14"/>
    </row>
    <row r="16" spans="1:2" ht="12.75">
      <c r="A16" s="14"/>
      <c r="B16" s="16"/>
    </row>
    <row r="17" spans="1:2" ht="12.75">
      <c r="A17" s="14"/>
      <c r="B17" s="16"/>
    </row>
    <row r="18" spans="1:2" ht="12.75">
      <c r="A18" s="16"/>
      <c r="B18" s="16"/>
    </row>
    <row r="19" spans="1:2" ht="12.75">
      <c r="A19" s="14" t="s">
        <v>134</v>
      </c>
      <c r="B19" s="14"/>
    </row>
    <row r="20" ht="12.75">
      <c r="B20" s="17"/>
    </row>
    <row r="23" spans="1:4" ht="12.75">
      <c r="A23" s="21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31" ht="12.75">
      <c r="A31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54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 t="s">
        <v>56</v>
      </c>
      <c r="F2" s="73"/>
      <c r="G2" s="5"/>
    </row>
    <row r="3" spans="1:7" ht="12.75">
      <c r="A3" s="76" t="s">
        <v>2</v>
      </c>
      <c r="B3" s="90" t="s">
        <v>3</v>
      </c>
      <c r="C3" s="90" t="s">
        <v>4</v>
      </c>
      <c r="D3" s="91" t="s">
        <v>5</v>
      </c>
      <c r="E3" s="91" t="s">
        <v>6</v>
      </c>
      <c r="F3" s="73"/>
      <c r="G3" s="9"/>
    </row>
    <row r="4" spans="1:7" ht="12.75">
      <c r="A4" s="74">
        <f>A5-1</f>
        <v>2007</v>
      </c>
      <c r="B4" s="80">
        <v>10000</v>
      </c>
      <c r="C4" s="80">
        <v>40000</v>
      </c>
      <c r="D4" s="80">
        <v>50000</v>
      </c>
      <c r="E4" s="80">
        <v>50000</v>
      </c>
      <c r="F4" s="73"/>
      <c r="G4" s="10"/>
    </row>
    <row r="5" spans="1:7" ht="12.75">
      <c r="A5" s="74">
        <f>A6-1</f>
        <v>2008</v>
      </c>
      <c r="B5" s="80">
        <v>10000</v>
      </c>
      <c r="C5" s="80">
        <v>45000</v>
      </c>
      <c r="D5" s="80"/>
      <c r="E5" s="80">
        <v>56250</v>
      </c>
      <c r="F5" s="73"/>
      <c r="G5" s="12"/>
    </row>
    <row r="6" spans="1:7" ht="12.75">
      <c r="A6" s="74">
        <f>curryear</f>
        <v>2009</v>
      </c>
      <c r="B6" s="80">
        <v>10417</v>
      </c>
      <c r="C6" s="80"/>
      <c r="D6" s="80"/>
      <c r="E6" s="80">
        <v>55340</v>
      </c>
      <c r="F6" s="73"/>
      <c r="G6" s="12"/>
    </row>
    <row r="7" spans="1:7" ht="12.75">
      <c r="A7" s="74"/>
      <c r="B7" s="80"/>
      <c r="C7" s="80"/>
      <c r="D7" s="83"/>
      <c r="E7" s="83"/>
      <c r="F7" s="73"/>
      <c r="G7" s="12"/>
    </row>
    <row r="8" spans="1:6" ht="12.75">
      <c r="A8" s="70" t="s">
        <v>55</v>
      </c>
      <c r="B8" s="71"/>
      <c r="C8" s="72"/>
      <c r="D8" s="72"/>
      <c r="E8" s="72"/>
      <c r="F8" s="82"/>
    </row>
    <row r="9" spans="1:6" ht="12.75">
      <c r="A9" s="74" t="s">
        <v>0</v>
      </c>
      <c r="B9" s="75" t="s">
        <v>1</v>
      </c>
      <c r="C9" s="72"/>
      <c r="D9" s="72"/>
      <c r="E9" s="72" t="s">
        <v>56</v>
      </c>
      <c r="F9" s="82"/>
    </row>
    <row r="10" spans="1:6" ht="12.75">
      <c r="A10" s="76" t="s">
        <v>2</v>
      </c>
      <c r="B10" s="90" t="s">
        <v>3</v>
      </c>
      <c r="C10" s="90" t="s">
        <v>4</v>
      </c>
      <c r="D10" s="91" t="s">
        <v>5</v>
      </c>
      <c r="E10" s="91" t="s">
        <v>6</v>
      </c>
      <c r="F10" s="82"/>
    </row>
    <row r="11" spans="1:6" ht="12.75">
      <c r="A11" s="74">
        <f>A4</f>
        <v>2007</v>
      </c>
      <c r="B11" s="80">
        <v>2000</v>
      </c>
      <c r="C11" s="80">
        <v>24000</v>
      </c>
      <c r="D11" s="80">
        <v>50000</v>
      </c>
      <c r="E11" s="80">
        <v>50000</v>
      </c>
      <c r="F11" s="82"/>
    </row>
    <row r="12" spans="1:6" ht="12.75">
      <c r="A12" s="74">
        <f>A5</f>
        <v>2008</v>
      </c>
      <c r="B12" s="80">
        <v>2500</v>
      </c>
      <c r="C12" s="80">
        <v>30000</v>
      </c>
      <c r="D12" s="80"/>
      <c r="E12" s="80">
        <v>62500</v>
      </c>
      <c r="F12" s="82"/>
    </row>
    <row r="13" spans="1:6" ht="12.75">
      <c r="A13" s="74">
        <f>A6</f>
        <v>2009</v>
      </c>
      <c r="B13" s="80">
        <v>3125</v>
      </c>
      <c r="C13" s="80"/>
      <c r="D13" s="80"/>
      <c r="E13" s="80">
        <v>78125</v>
      </c>
      <c r="F13" s="82"/>
    </row>
    <row r="14" spans="1:6" ht="12.75">
      <c r="A14" s="81"/>
      <c r="B14" s="87"/>
      <c r="C14" s="82"/>
      <c r="D14" s="82"/>
      <c r="E14" s="82"/>
      <c r="F14" s="82"/>
    </row>
    <row r="15" spans="1:2" ht="12.75">
      <c r="A15" s="14"/>
      <c r="B15" s="16"/>
    </row>
    <row r="16" spans="1:2" ht="12.75">
      <c r="A16" s="16"/>
      <c r="B16" s="16"/>
    </row>
    <row r="17" spans="1:7" ht="12.75">
      <c r="A17" s="1"/>
      <c r="B17" s="11"/>
      <c r="C17" s="11"/>
      <c r="D17" s="11"/>
      <c r="E17" s="11"/>
      <c r="F17" s="14"/>
      <c r="G17" s="14"/>
    </row>
    <row r="18" spans="1:7" ht="12.75">
      <c r="A18" s="1"/>
      <c r="B18" s="11"/>
      <c r="C18" s="13"/>
      <c r="D18" s="13"/>
      <c r="E18" s="13"/>
      <c r="G18" s="17"/>
    </row>
    <row r="19" ht="12.75">
      <c r="A19" s="2" t="s">
        <v>135</v>
      </c>
    </row>
    <row r="20" ht="12.75">
      <c r="A20" s="21"/>
    </row>
    <row r="21" spans="1:5" ht="12.75">
      <c r="A21" s="21"/>
      <c r="B21" s="4"/>
      <c r="C21" s="4"/>
      <c r="D21" s="4"/>
      <c r="E21" s="4"/>
    </row>
    <row r="22" spans="1:5" ht="12.75">
      <c r="A22" s="18"/>
      <c r="B22" s="4"/>
      <c r="C22" s="4"/>
      <c r="D22" s="4"/>
      <c r="E22" s="4"/>
    </row>
    <row r="23" spans="1:5" ht="12.75">
      <c r="A23" s="18"/>
      <c r="B23" s="4"/>
      <c r="C23" s="4"/>
      <c r="D23" s="4"/>
      <c r="E23" s="4"/>
    </row>
    <row r="24" spans="1:5" ht="12.75">
      <c r="A24" s="18"/>
      <c r="B24" s="4"/>
      <c r="C24" s="4"/>
      <c r="D24" s="4"/>
      <c r="E24" s="4"/>
    </row>
    <row r="25" spans="1:5" ht="12.75">
      <c r="A25" s="18"/>
      <c r="B25" s="4"/>
      <c r="C25" s="4"/>
      <c r="D25" s="4"/>
      <c r="E25" s="4"/>
    </row>
    <row r="26" spans="1:5" ht="12.75">
      <c r="A26" s="18"/>
      <c r="B26" s="4"/>
      <c r="C26" s="4"/>
      <c r="D26" s="4"/>
      <c r="E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15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 t="s">
        <v>17</v>
      </c>
      <c r="F2" s="73"/>
      <c r="G2" s="5"/>
    </row>
    <row r="3" spans="1:7" ht="12.75">
      <c r="A3" s="76" t="s">
        <v>2</v>
      </c>
      <c r="B3" s="90" t="s">
        <v>3</v>
      </c>
      <c r="C3" s="90" t="s">
        <v>4</v>
      </c>
      <c r="D3" s="91">
        <v>36</v>
      </c>
      <c r="E3" s="91" t="s">
        <v>6</v>
      </c>
      <c r="F3" s="73"/>
      <c r="G3" s="9"/>
    </row>
    <row r="4" spans="1:7" ht="12.75">
      <c r="A4" s="74">
        <f>A5-1</f>
        <v>2007</v>
      </c>
      <c r="B4" s="80">
        <v>5000</v>
      </c>
      <c r="C4" s="80">
        <v>8000</v>
      </c>
      <c r="D4" s="80">
        <v>10000</v>
      </c>
      <c r="E4" s="80">
        <v>10000</v>
      </c>
      <c r="F4" s="73"/>
      <c r="G4" s="10"/>
    </row>
    <row r="5" spans="1:7" ht="12.75">
      <c r="A5" s="74">
        <f>A6-1</f>
        <v>2008</v>
      </c>
      <c r="B5" s="80">
        <v>5000</v>
      </c>
      <c r="C5" s="80">
        <v>8000</v>
      </c>
      <c r="D5" s="80"/>
      <c r="E5" s="80">
        <v>10000</v>
      </c>
      <c r="F5" s="73"/>
      <c r="G5" s="12"/>
    </row>
    <row r="6" spans="1:7" ht="12.75">
      <c r="A6" s="74">
        <f>curryear</f>
        <v>2009</v>
      </c>
      <c r="B6" s="80">
        <v>5000</v>
      </c>
      <c r="C6" s="80"/>
      <c r="D6" s="80"/>
      <c r="E6" s="80">
        <v>10000</v>
      </c>
      <c r="F6" s="73"/>
      <c r="G6" s="12"/>
    </row>
    <row r="7" spans="1:7" ht="12.75">
      <c r="A7" s="74"/>
      <c r="B7" s="80"/>
      <c r="C7" s="80"/>
      <c r="D7" s="83"/>
      <c r="E7" s="83"/>
      <c r="F7" s="73"/>
      <c r="G7" s="12"/>
    </row>
    <row r="8" spans="1:6" ht="12.75">
      <c r="A8" s="70" t="s">
        <v>16</v>
      </c>
      <c r="B8" s="71"/>
      <c r="C8" s="72"/>
      <c r="D8" s="72"/>
      <c r="E8" s="72"/>
      <c r="F8" s="82"/>
    </row>
    <row r="9" spans="1:6" ht="12.75">
      <c r="A9" s="74" t="s">
        <v>0</v>
      </c>
      <c r="B9" s="75" t="s">
        <v>1</v>
      </c>
      <c r="C9" s="72"/>
      <c r="D9" s="72"/>
      <c r="E9" s="72" t="s">
        <v>17</v>
      </c>
      <c r="F9" s="82"/>
    </row>
    <row r="10" spans="1:6" ht="12.75">
      <c r="A10" s="76" t="s">
        <v>2</v>
      </c>
      <c r="B10" s="90" t="s">
        <v>3</v>
      </c>
      <c r="C10" s="90" t="s">
        <v>4</v>
      </c>
      <c r="D10" s="91" t="s">
        <v>5</v>
      </c>
      <c r="E10" s="82"/>
      <c r="F10" s="82"/>
    </row>
    <row r="11" spans="1:6" ht="12.75">
      <c r="A11" s="74">
        <f>A4</f>
        <v>2007</v>
      </c>
      <c r="B11" s="80">
        <v>1000</v>
      </c>
      <c r="C11" s="80">
        <v>6000</v>
      </c>
      <c r="D11" s="80">
        <v>10000</v>
      </c>
      <c r="E11" s="82"/>
      <c r="F11" s="82"/>
    </row>
    <row r="12" spans="1:6" ht="12.75">
      <c r="A12" s="74">
        <f>A5</f>
        <v>2008</v>
      </c>
      <c r="B12" s="80">
        <v>1000</v>
      </c>
      <c r="C12" s="80">
        <v>6000</v>
      </c>
      <c r="D12" s="80"/>
      <c r="E12" s="82"/>
      <c r="F12" s="82"/>
    </row>
    <row r="13" spans="1:6" ht="12.75">
      <c r="A13" s="74">
        <f>A6</f>
        <v>2009</v>
      </c>
      <c r="B13" s="80">
        <v>1000</v>
      </c>
      <c r="C13" s="80"/>
      <c r="D13" s="80"/>
      <c r="E13" s="80"/>
      <c r="F13" s="82"/>
    </row>
    <row r="14" spans="1:6" ht="12.75">
      <c r="A14" s="81"/>
      <c r="B14" s="87"/>
      <c r="C14" s="82"/>
      <c r="D14" s="82"/>
      <c r="E14" s="82"/>
      <c r="F14" s="82"/>
    </row>
    <row r="15" spans="1:2" ht="12.75">
      <c r="A15" s="14"/>
      <c r="B15" s="16"/>
    </row>
    <row r="16" spans="1:2" ht="12.75">
      <c r="A16" s="16"/>
      <c r="B16" s="16"/>
    </row>
    <row r="17" spans="1:7" ht="12.75">
      <c r="A17" s="1"/>
      <c r="B17" s="11"/>
      <c r="C17" s="11"/>
      <c r="D17" s="11"/>
      <c r="E17" s="11"/>
      <c r="F17" s="14"/>
      <c r="G17" s="14"/>
    </row>
    <row r="18" spans="1:7" ht="12.75">
      <c r="A18" s="1" t="s">
        <v>136</v>
      </c>
      <c r="B18" s="11"/>
      <c r="C18" s="13"/>
      <c r="D18" s="13"/>
      <c r="E18" s="13"/>
      <c r="G18" s="17"/>
    </row>
    <row r="20" ht="12.75">
      <c r="A20" s="21"/>
    </row>
    <row r="21" spans="1:5" ht="12.75">
      <c r="A21" s="21"/>
      <c r="B21" s="4"/>
      <c r="C21" s="4"/>
      <c r="D21" s="4"/>
      <c r="E21" s="4"/>
    </row>
    <row r="22" spans="1:5" ht="12.75">
      <c r="A22" s="18"/>
      <c r="B22" s="4"/>
      <c r="C22" s="4"/>
      <c r="D22" s="4"/>
      <c r="E22" s="4"/>
    </row>
    <row r="23" spans="1:5" ht="12.75">
      <c r="A23" s="18"/>
      <c r="B23" s="4"/>
      <c r="C23" s="4"/>
      <c r="D23" s="4"/>
      <c r="E23" s="4"/>
    </row>
    <row r="24" spans="1:5" ht="12.75">
      <c r="A24" s="18"/>
      <c r="B24" s="4"/>
      <c r="C24" s="4"/>
      <c r="D24" s="4"/>
      <c r="E24" s="4"/>
    </row>
    <row r="25" spans="1:5" ht="12.75">
      <c r="A25" s="18"/>
      <c r="B25" s="4"/>
      <c r="C25" s="4"/>
      <c r="D25" s="4"/>
      <c r="E25" s="4"/>
    </row>
    <row r="26" spans="1:5" ht="12.75">
      <c r="A26" s="18"/>
      <c r="B26" s="4"/>
      <c r="C26" s="4"/>
      <c r="D26" s="4"/>
      <c r="E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00390625" style="2" customWidth="1"/>
    <col min="3" max="3" width="9.28125" style="2" customWidth="1"/>
    <col min="4" max="4" width="9.57421875" style="2" customWidth="1"/>
    <col min="5" max="5" width="11.00390625" style="2" bestFit="1" customWidth="1"/>
    <col min="6" max="16384" width="9.140625" style="2" customWidth="1"/>
  </cols>
  <sheetData>
    <row r="1" spans="1:7" ht="12.75">
      <c r="A1" s="70"/>
      <c r="B1" s="71"/>
      <c r="C1" s="72"/>
      <c r="D1" s="72"/>
      <c r="E1" s="73"/>
      <c r="G1" s="4"/>
    </row>
    <row r="2" spans="1:7" ht="6.75" customHeight="1">
      <c r="A2" s="70"/>
      <c r="B2" s="71"/>
      <c r="C2" s="72"/>
      <c r="D2" s="72"/>
      <c r="E2" s="73"/>
      <c r="G2" s="4"/>
    </row>
    <row r="3" spans="1:6" ht="12.75">
      <c r="A3" s="74" t="s">
        <v>0</v>
      </c>
      <c r="B3" s="75" t="s">
        <v>1</v>
      </c>
      <c r="C3" s="72"/>
      <c r="D3" s="72"/>
      <c r="E3" s="73"/>
      <c r="F3" s="5"/>
    </row>
    <row r="4" spans="1:6" ht="12.75">
      <c r="A4" s="76" t="s">
        <v>2</v>
      </c>
      <c r="B4" s="77" t="s">
        <v>3</v>
      </c>
      <c r="C4" s="77" t="s">
        <v>4</v>
      </c>
      <c r="D4" s="78">
        <v>36</v>
      </c>
      <c r="E4" s="73"/>
      <c r="F4" s="9"/>
    </row>
    <row r="5" spans="1:6" ht="12.75">
      <c r="A5" s="74">
        <f>A6-1</f>
        <v>2007</v>
      </c>
      <c r="B5" s="152">
        <f>'Case Adequacy 1'!B11/'Case Adequacy 1'!B4</f>
        <v>0.2</v>
      </c>
      <c r="C5" s="152">
        <f>'Case Adequacy 1'!C11/'Case Adequacy 1'!C4</f>
        <v>0.6</v>
      </c>
      <c r="D5" s="152">
        <f>'Case Adequacy 1'!D11/'Case Adequacy 1'!D4</f>
        <v>1</v>
      </c>
      <c r="E5" s="73"/>
      <c r="F5" s="10"/>
    </row>
    <row r="6" spans="1:6" ht="12.75">
      <c r="A6" s="74">
        <f>A7-1</f>
        <v>2008</v>
      </c>
      <c r="B6" s="152">
        <f>'Case Adequacy 1'!B12/'Case Adequacy 1'!B5</f>
        <v>0.25</v>
      </c>
      <c r="C6" s="152">
        <f>'Case Adequacy 1'!C12/'Case Adequacy 1'!C5</f>
        <v>0.6666666666666666</v>
      </c>
      <c r="D6" s="83"/>
      <c r="E6" s="73"/>
      <c r="F6" s="12"/>
    </row>
    <row r="7" spans="1:6" ht="12.75">
      <c r="A7" s="74">
        <f>curryear</f>
        <v>2009</v>
      </c>
      <c r="B7" s="152">
        <f>'Case Adequacy 1'!B13/'Case Adequacy 1'!B6</f>
        <v>0.29999040030719015</v>
      </c>
      <c r="C7" s="83"/>
      <c r="D7" s="83"/>
      <c r="E7" s="73"/>
      <c r="F7" s="12"/>
    </row>
    <row r="8" spans="1:6" ht="3.75" customHeight="1">
      <c r="A8" s="74"/>
      <c r="B8" s="152"/>
      <c r="C8" s="83"/>
      <c r="D8" s="83"/>
      <c r="E8" s="73"/>
      <c r="F8" s="12"/>
    </row>
    <row r="9" spans="1:6" ht="12.75">
      <c r="A9" s="153"/>
      <c r="B9" s="153" t="s">
        <v>114</v>
      </c>
      <c r="C9" s="80"/>
      <c r="D9" s="83"/>
      <c r="E9" s="73"/>
      <c r="F9" s="12"/>
    </row>
    <row r="10" spans="1:6" ht="3.75" customHeight="1">
      <c r="A10" s="154"/>
      <c r="B10" s="80"/>
      <c r="C10" s="80"/>
      <c r="D10" s="83"/>
      <c r="E10" s="73"/>
      <c r="F10" s="12"/>
    </row>
    <row r="11" spans="1:5" ht="12.75">
      <c r="A11" s="81" t="s">
        <v>64</v>
      </c>
      <c r="B11" s="87"/>
      <c r="C11" s="82"/>
      <c r="D11" s="82"/>
      <c r="E11" s="82"/>
    </row>
    <row r="12" spans="1:5" ht="12.75">
      <c r="A12" s="81" t="s">
        <v>63</v>
      </c>
      <c r="B12" s="87"/>
      <c r="C12" s="82"/>
      <c r="D12" s="82"/>
      <c r="E12" s="82"/>
    </row>
    <row r="13" spans="1:5" ht="12.75">
      <c r="A13" s="87" t="s">
        <v>62</v>
      </c>
      <c r="B13" s="87"/>
      <c r="C13" s="82"/>
      <c r="D13" s="82"/>
      <c r="E13" s="82"/>
    </row>
    <row r="14" spans="1:6" ht="12.75">
      <c r="A14" s="74"/>
      <c r="B14" s="80"/>
      <c r="C14" s="80"/>
      <c r="D14" s="80"/>
      <c r="E14" s="81"/>
      <c r="F14" s="14"/>
    </row>
    <row r="15" spans="1:6" ht="12.75">
      <c r="A15" s="1"/>
      <c r="B15" s="11"/>
      <c r="C15" s="13"/>
      <c r="D15" s="13"/>
      <c r="F15" s="17"/>
    </row>
    <row r="17" ht="12.75">
      <c r="A17" s="21"/>
    </row>
    <row r="18" spans="1:4" ht="12.75">
      <c r="A18" s="21"/>
      <c r="B18" s="4"/>
      <c r="C18" s="4"/>
      <c r="D18" s="4"/>
    </row>
    <row r="19" spans="1:4" ht="12.75">
      <c r="A19" s="18"/>
      <c r="B19" s="4"/>
      <c r="C19" s="4"/>
      <c r="D19" s="4"/>
    </row>
    <row r="20" spans="1:4" ht="12.75">
      <c r="A20" s="18" t="s">
        <v>137</v>
      </c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6" ht="12.75">
      <c r="A26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5.57421875" style="2" customWidth="1"/>
    <col min="3" max="3" width="1.7109375" style="2" customWidth="1"/>
    <col min="4" max="4" width="6.28125" style="2" customWidth="1"/>
    <col min="5" max="5" width="4.7109375" style="2" customWidth="1"/>
    <col min="6" max="6" width="6.28125" style="2" customWidth="1"/>
    <col min="7" max="7" width="3.7109375" style="2" customWidth="1"/>
    <col min="8" max="8" width="7.140625" style="2" customWidth="1"/>
    <col min="9" max="9" width="4.7109375" style="2" customWidth="1"/>
    <col min="10" max="10" width="7.57421875" style="2" customWidth="1"/>
    <col min="11" max="16384" width="9.140625" style="2" customWidth="1"/>
  </cols>
  <sheetData>
    <row r="1" spans="1:11" ht="12.75">
      <c r="A1" s="82"/>
      <c r="B1" s="74" t="s">
        <v>0</v>
      </c>
      <c r="C1" s="74"/>
      <c r="D1" s="75" t="s">
        <v>66</v>
      </c>
      <c r="E1" s="75"/>
      <c r="F1" s="72"/>
      <c r="G1" s="80"/>
      <c r="H1" s="75" t="s">
        <v>67</v>
      </c>
      <c r="I1" s="75"/>
      <c r="J1" s="72"/>
      <c r="K1" s="82"/>
    </row>
    <row r="2" spans="1:11" ht="12.75">
      <c r="A2" s="82"/>
      <c r="B2" s="76" t="s">
        <v>2</v>
      </c>
      <c r="C2" s="76"/>
      <c r="D2" s="77" t="s">
        <v>3</v>
      </c>
      <c r="E2" s="77"/>
      <c r="F2" s="77" t="s">
        <v>4</v>
      </c>
      <c r="G2" s="83"/>
      <c r="H2" s="77" t="s">
        <v>3</v>
      </c>
      <c r="I2" s="77"/>
      <c r="J2" s="77" t="s">
        <v>4</v>
      </c>
      <c r="K2" s="82"/>
    </row>
    <row r="3" spans="1:11" ht="12.75">
      <c r="A3" s="82"/>
      <c r="B3" s="74">
        <f>B4-1</f>
        <v>2007</v>
      </c>
      <c r="C3" s="74"/>
      <c r="D3" s="80">
        <f>'Case Adequacy 1'!B11/'Case Adequacy 2'!B11*1000</f>
        <v>2000</v>
      </c>
      <c r="E3" s="80"/>
      <c r="F3" s="80">
        <f>'Case Adequacy 1'!C11/'Case Adequacy 2'!C11*1000</f>
        <v>4000</v>
      </c>
      <c r="G3" s="80"/>
      <c r="H3" s="80">
        <f>('Case Adequacy 1'!B4-'Case Adequacy 1'!B11)/('Case Adequacy 2'!B4-'Case Adequacy 2'!B11)*1000</f>
        <v>2000</v>
      </c>
      <c r="I3" s="80"/>
      <c r="J3" s="80">
        <f>('Case Adequacy 1'!C4-'Case Adequacy 1'!C11)/('Case Adequacy 2'!C4-'Case Adequacy 2'!C11)*1000</f>
        <v>8000</v>
      </c>
      <c r="K3" s="82"/>
    </row>
    <row r="4" spans="1:11" ht="12.75">
      <c r="A4" s="82"/>
      <c r="B4" s="74">
        <f>B5-1</f>
        <v>2008</v>
      </c>
      <c r="C4" s="74"/>
      <c r="D4" s="80">
        <f>'Case Adequacy 1'!B12/'Case Adequacy 2'!B12*1000</f>
        <v>2500</v>
      </c>
      <c r="E4" s="80"/>
      <c r="F4" s="80">
        <f>'Case Adequacy 1'!C12/'Case Adequacy 2'!C12*1000</f>
        <v>5000</v>
      </c>
      <c r="G4" s="80"/>
      <c r="H4" s="80">
        <f>('Case Adequacy 1'!B5-'Case Adequacy 1'!B12)/('Case Adequacy 2'!B5-'Case Adequacy 2'!B12)*1000</f>
        <v>1875</v>
      </c>
      <c r="I4" s="80"/>
      <c r="J4" s="80">
        <f>('Case Adequacy 1'!C5-'Case Adequacy 1'!C12)/('Case Adequacy 2'!C5-'Case Adequacy 2'!C12)*1000</f>
        <v>7500</v>
      </c>
      <c r="K4" s="82"/>
    </row>
    <row r="5" spans="1:11" ht="12.75">
      <c r="A5" s="82"/>
      <c r="B5" s="74">
        <f>curryear</f>
        <v>2009</v>
      </c>
      <c r="C5" s="74"/>
      <c r="D5" s="80">
        <f>'Case Adequacy 1'!B13/'Case Adequacy 2'!B13*1000</f>
        <v>3125</v>
      </c>
      <c r="E5" s="80"/>
      <c r="F5" s="80"/>
      <c r="G5" s="80"/>
      <c r="H5" s="80">
        <f>('Case Adequacy 1'!B6-'Case Adequacy 1'!B13)/('Case Adequacy 2'!B6-'Case Adequacy 2'!B13)*1000</f>
        <v>1823</v>
      </c>
      <c r="I5" s="80"/>
      <c r="J5" s="80"/>
      <c r="K5" s="82"/>
    </row>
    <row r="6" spans="1:11" ht="12.75">
      <c r="A6" s="82"/>
      <c r="B6" s="74"/>
      <c r="C6" s="74"/>
      <c r="D6" s="80"/>
      <c r="E6" s="80"/>
      <c r="F6" s="80"/>
      <c r="G6" s="80"/>
      <c r="H6" s="151"/>
      <c r="I6" s="151"/>
      <c r="J6" s="82"/>
      <c r="K6" s="82"/>
    </row>
    <row r="7" spans="1:11" ht="12.75">
      <c r="A7" s="82"/>
      <c r="B7" s="74" t="s">
        <v>68</v>
      </c>
      <c r="C7" s="74"/>
      <c r="D7" s="155">
        <f>AVERAGE(D4/D3-1,D5/D4-1)</f>
        <v>0.25</v>
      </c>
      <c r="E7" s="155"/>
      <c r="F7" s="155">
        <f>F4/F3-1</f>
        <v>0.25</v>
      </c>
      <c r="G7" s="156"/>
      <c r="H7" s="157">
        <f>AVERAGE(H4/H3-1,H5/H4-1)</f>
        <v>-0.045116666666666694</v>
      </c>
      <c r="I7" s="157"/>
      <c r="J7" s="157">
        <f>J4/J3-1</f>
        <v>-0.0625</v>
      </c>
      <c r="K7" s="82"/>
    </row>
    <row r="8" spans="1:11" ht="12.75">
      <c r="A8" s="82"/>
      <c r="B8" s="70"/>
      <c r="C8" s="70"/>
      <c r="D8" s="145"/>
      <c r="E8" s="145"/>
      <c r="F8" s="72"/>
      <c r="G8" s="72"/>
      <c r="H8" s="145"/>
      <c r="I8" s="145"/>
      <c r="J8" s="72"/>
      <c r="K8" s="82"/>
    </row>
    <row r="9" spans="1:11" s="24" customFormat="1" ht="11.25">
      <c r="A9" s="158" t="s">
        <v>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s="24" customFormat="1" ht="11.25">
      <c r="A10" s="158"/>
      <c r="B10" s="159" t="s">
        <v>73</v>
      </c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24" customFormat="1" ht="11.25">
      <c r="A11" s="158"/>
      <c r="B11" s="158" t="s">
        <v>74</v>
      </c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s="24" customFormat="1" ht="11.25">
      <c r="A12" s="158" t="s">
        <v>69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24" customFormat="1" ht="11.25">
      <c r="A13" s="158"/>
      <c r="B13" s="159" t="s">
        <v>70</v>
      </c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s="24" customFormat="1" ht="11.25">
      <c r="A14" s="158"/>
      <c r="B14" s="158" t="s">
        <v>71</v>
      </c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2:5" ht="12.75">
      <c r="B16" s="14"/>
      <c r="C16" s="14"/>
      <c r="D16" s="16"/>
      <c r="E16" s="16"/>
    </row>
    <row r="17" spans="2:5" ht="12.75">
      <c r="B17" s="14"/>
      <c r="C17" s="14"/>
      <c r="D17" s="16"/>
      <c r="E17" s="16"/>
    </row>
    <row r="18" spans="2:5" ht="12.75">
      <c r="B18" s="16"/>
      <c r="C18" s="16"/>
      <c r="D18" s="16"/>
      <c r="E18" s="16"/>
    </row>
    <row r="19" spans="2:9" ht="12.75">
      <c r="B19" s="1"/>
      <c r="C19" s="1"/>
      <c r="D19" s="11"/>
      <c r="E19" s="11"/>
      <c r="F19" s="11"/>
      <c r="G19" s="11"/>
      <c r="H19" s="14"/>
      <c r="I19" s="14"/>
    </row>
    <row r="20" spans="2:9" ht="12.75">
      <c r="B20" s="1"/>
      <c r="C20" s="1"/>
      <c r="D20" s="11"/>
      <c r="E20" s="11"/>
      <c r="F20" s="13"/>
      <c r="G20" s="13"/>
      <c r="H20" s="17"/>
      <c r="I20" s="17"/>
    </row>
    <row r="21" ht="12.75">
      <c r="H21" s="17"/>
    </row>
    <row r="22" spans="2:3" ht="12.75">
      <c r="B22" s="21" t="s">
        <v>138</v>
      </c>
      <c r="C22" s="21"/>
    </row>
    <row r="23" spans="2:7" ht="12.75">
      <c r="B23" s="21"/>
      <c r="C23" s="21"/>
      <c r="D23" s="4"/>
      <c r="E23" s="4"/>
      <c r="F23" s="4"/>
      <c r="G23" s="4"/>
    </row>
    <row r="24" spans="2:7" ht="12.75">
      <c r="B24" s="18"/>
      <c r="C24" s="18"/>
      <c r="D24" s="4"/>
      <c r="E24" s="4"/>
      <c r="F24" s="4"/>
      <c r="G24" s="4"/>
    </row>
    <row r="25" spans="2:7" ht="12.75">
      <c r="B25" s="18"/>
      <c r="C25" s="18"/>
      <c r="D25" s="4"/>
      <c r="E25" s="4"/>
      <c r="F25" s="4"/>
      <c r="G25" s="4"/>
    </row>
    <row r="26" spans="2:7" ht="12.75">
      <c r="B26" s="18"/>
      <c r="C26" s="18"/>
      <c r="D26" s="4"/>
      <c r="E26" s="4"/>
      <c r="F26" s="4"/>
      <c r="G26" s="4"/>
    </row>
    <row r="27" spans="2:7" ht="12.75">
      <c r="B27" s="18"/>
      <c r="C27" s="18"/>
      <c r="D27" s="4"/>
      <c r="E27" s="4"/>
      <c r="F27" s="4"/>
      <c r="G27" s="4"/>
    </row>
    <row r="28" spans="2:7" ht="12.75">
      <c r="B28" s="18"/>
      <c r="C28" s="18"/>
      <c r="D28" s="4"/>
      <c r="E28" s="4"/>
      <c r="F28" s="4"/>
      <c r="G28" s="4"/>
    </row>
    <row r="31" spans="2:3" ht="12.75">
      <c r="B31" s="4"/>
      <c r="C31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1.7109375" style="2" customWidth="1"/>
    <col min="5" max="5" width="11.00390625" style="2" bestFit="1" customWidth="1"/>
    <col min="6" max="6" width="9.140625" style="2" customWidth="1"/>
    <col min="7" max="7" width="19.57421875" style="2" bestFit="1" customWidth="1"/>
    <col min="8" max="16384" width="9.140625" style="2" customWidth="1"/>
  </cols>
  <sheetData>
    <row r="1" spans="1:8" ht="12.75">
      <c r="A1" s="160" t="s">
        <v>76</v>
      </c>
      <c r="B1" s="71"/>
      <c r="C1" s="72"/>
      <c r="D1" s="72"/>
      <c r="E1" s="73"/>
      <c r="G1" s="81" t="s">
        <v>78</v>
      </c>
      <c r="H1" s="161"/>
    </row>
    <row r="2" spans="1:8" ht="12.75">
      <c r="A2" s="160" t="s">
        <v>145</v>
      </c>
      <c r="B2" s="71"/>
      <c r="C2" s="72"/>
      <c r="D2" s="72"/>
      <c r="E2" s="73"/>
      <c r="G2" s="88"/>
      <c r="H2" s="161"/>
    </row>
    <row r="3" spans="1:8" ht="6.75" customHeight="1">
      <c r="A3" s="70"/>
      <c r="B3" s="71"/>
      <c r="C3" s="72"/>
      <c r="D3" s="72"/>
      <c r="E3" s="73"/>
      <c r="G3" s="88"/>
      <c r="H3" s="161"/>
    </row>
    <row r="4" spans="1:8" ht="12.75">
      <c r="A4" s="74" t="s">
        <v>0</v>
      </c>
      <c r="B4" s="75" t="s">
        <v>75</v>
      </c>
      <c r="C4" s="72"/>
      <c r="D4" s="72"/>
      <c r="E4" s="73"/>
      <c r="F4" s="5"/>
      <c r="G4" s="162" t="s">
        <v>77</v>
      </c>
      <c r="H4" s="161"/>
    </row>
    <row r="5" spans="1:8" ht="12.75">
      <c r="A5" s="76" t="s">
        <v>2</v>
      </c>
      <c r="B5" s="77" t="s">
        <v>3</v>
      </c>
      <c r="C5" s="77" t="s">
        <v>4</v>
      </c>
      <c r="D5" s="78">
        <v>36</v>
      </c>
      <c r="E5" s="73"/>
      <c r="F5" s="9"/>
      <c r="G5" s="82"/>
      <c r="H5" s="161"/>
    </row>
    <row r="6" spans="1:8" ht="12.75">
      <c r="A6" s="74">
        <f>A7-1</f>
        <v>2007</v>
      </c>
      <c r="B6" s="83">
        <f>B7/1.25</f>
        <v>1166.72</v>
      </c>
      <c r="C6" s="83">
        <f>C7/1.25</f>
        <v>6000</v>
      </c>
      <c r="D6" s="83">
        <f>'Case Adequacy 1'!D4-'Case Adequacy 1'!D11</f>
        <v>0</v>
      </c>
      <c r="E6" s="73"/>
      <c r="F6" s="10"/>
      <c r="G6" s="82"/>
      <c r="H6" s="161"/>
    </row>
    <row r="7" spans="1:8" ht="14.25">
      <c r="A7" s="74">
        <f>A8-1</f>
        <v>2008</v>
      </c>
      <c r="B7" s="83">
        <f>B8/1.25</f>
        <v>1458.4</v>
      </c>
      <c r="C7" s="83">
        <f>'Case Adequacy 4'!J4</f>
        <v>7500</v>
      </c>
      <c r="D7" s="82"/>
      <c r="E7" s="73"/>
      <c r="F7" s="12"/>
      <c r="G7" s="81" t="s">
        <v>146</v>
      </c>
      <c r="H7" s="161"/>
    </row>
    <row r="8" spans="1:8" ht="12.75">
      <c r="A8" s="74">
        <f>curryear</f>
        <v>2009</v>
      </c>
      <c r="B8" s="83">
        <f>'Case Adequacy 4'!H5</f>
        <v>1823</v>
      </c>
      <c r="C8" s="83"/>
      <c r="D8" s="83"/>
      <c r="E8" s="73"/>
      <c r="F8" s="12"/>
      <c r="G8" s="82"/>
      <c r="H8" s="161"/>
    </row>
    <row r="9" spans="1:5" ht="12.75">
      <c r="A9" s="87"/>
      <c r="B9" s="87"/>
      <c r="C9" s="82"/>
      <c r="D9" s="82"/>
      <c r="E9" s="82"/>
    </row>
    <row r="10" spans="1:6" ht="12.75">
      <c r="A10" s="1"/>
      <c r="B10" s="11"/>
      <c r="C10" s="11"/>
      <c r="D10" s="11"/>
      <c r="E10" s="14"/>
      <c r="F10" s="14"/>
    </row>
    <row r="11" spans="1:6" ht="12.75">
      <c r="A11" s="1"/>
      <c r="B11" s="11"/>
      <c r="C11" s="13"/>
      <c r="D11" s="13"/>
      <c r="F11" s="17"/>
    </row>
    <row r="12" ht="12.75">
      <c r="B12" s="16"/>
    </row>
    <row r="13" ht="12.75">
      <c r="B13" s="16"/>
    </row>
    <row r="14" spans="1:4" ht="12.75">
      <c r="A14" s="21"/>
      <c r="B14" s="4"/>
      <c r="C14" s="4"/>
      <c r="D14" s="4"/>
    </row>
    <row r="15" spans="1:4" ht="12.75">
      <c r="A15" s="2" t="s">
        <v>139</v>
      </c>
      <c r="B15" s="4"/>
      <c r="C15" s="4"/>
      <c r="D15" s="4"/>
    </row>
    <row r="16" spans="1:4" ht="12.75">
      <c r="A16" s="18"/>
      <c r="B16" s="4"/>
      <c r="C16" s="4"/>
      <c r="D16" s="4"/>
    </row>
    <row r="17" spans="1:4" ht="12.75">
      <c r="A17" s="18"/>
      <c r="B17" s="4"/>
      <c r="C17" s="4"/>
      <c r="D17" s="4"/>
    </row>
    <row r="18" spans="1:4" ht="12.75">
      <c r="A18" s="18"/>
      <c r="B18" s="4"/>
      <c r="C18" s="4"/>
      <c r="D18" s="4"/>
    </row>
    <row r="19" spans="1:4" ht="12.75">
      <c r="A19" s="18"/>
      <c r="B19" s="4"/>
      <c r="C19" s="4"/>
      <c r="D19" s="4"/>
    </row>
    <row r="22" ht="12.75">
      <c r="A22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12.140625" style="2" bestFit="1" customWidth="1"/>
    <col min="2" max="2" width="8.7109375" style="2" bestFit="1" customWidth="1"/>
    <col min="3" max="3" width="4.28125" style="2" customWidth="1"/>
    <col min="4" max="4" width="8.57421875" style="22" customWidth="1"/>
    <col min="5" max="5" width="4.28125" style="2" customWidth="1"/>
    <col min="6" max="6" width="11.7109375" style="22" customWidth="1"/>
    <col min="7" max="7" width="4.28125" style="2" customWidth="1"/>
    <col min="8" max="8" width="11.00390625" style="2" bestFit="1" customWidth="1"/>
    <col min="9" max="16384" width="9.140625" style="2" customWidth="1"/>
  </cols>
  <sheetData>
    <row r="1" spans="1:10" ht="12.75">
      <c r="A1" s="70"/>
      <c r="B1" s="71"/>
      <c r="C1" s="71"/>
      <c r="D1" s="94"/>
      <c r="E1" s="71"/>
      <c r="F1" s="94"/>
      <c r="G1" s="71"/>
      <c r="H1" s="73"/>
      <c r="I1" s="82"/>
      <c r="J1" s="4"/>
    </row>
    <row r="2" spans="1:10" ht="12.75">
      <c r="A2" s="70"/>
      <c r="B2" s="71"/>
      <c r="C2" s="71"/>
      <c r="D2" s="94"/>
      <c r="E2" s="71"/>
      <c r="F2" s="94"/>
      <c r="G2" s="71"/>
      <c r="H2" s="73"/>
      <c r="I2" s="82"/>
      <c r="J2" s="4"/>
    </row>
    <row r="3" spans="1:10" ht="12.75">
      <c r="A3" s="70"/>
      <c r="B3" s="94" t="s">
        <v>79</v>
      </c>
      <c r="C3" s="94"/>
      <c r="D3" s="94" t="s">
        <v>82</v>
      </c>
      <c r="E3" s="94"/>
      <c r="F3" s="94" t="s">
        <v>25</v>
      </c>
      <c r="G3" s="94"/>
      <c r="H3" s="73" t="s">
        <v>25</v>
      </c>
      <c r="I3" s="82"/>
      <c r="J3" s="4"/>
    </row>
    <row r="4" spans="1:10" ht="12.75">
      <c r="A4" s="70"/>
      <c r="B4" s="94" t="s">
        <v>80</v>
      </c>
      <c r="C4" s="163" t="s">
        <v>81</v>
      </c>
      <c r="D4" s="94" t="s">
        <v>83</v>
      </c>
      <c r="E4" s="163" t="s">
        <v>35</v>
      </c>
      <c r="F4" s="94" t="s">
        <v>84</v>
      </c>
      <c r="G4" s="163" t="s">
        <v>85</v>
      </c>
      <c r="H4" s="73" t="s">
        <v>86</v>
      </c>
      <c r="I4" s="82"/>
      <c r="J4" s="4"/>
    </row>
    <row r="5" spans="1:9" ht="12.75">
      <c r="A5" s="73"/>
      <c r="B5" s="94" t="s">
        <v>29</v>
      </c>
      <c r="C5" s="94"/>
      <c r="D5" s="94" t="s">
        <v>28</v>
      </c>
      <c r="E5" s="94"/>
      <c r="F5" s="94" t="s">
        <v>65</v>
      </c>
      <c r="G5" s="94"/>
      <c r="H5" s="94" t="s">
        <v>29</v>
      </c>
      <c r="I5" s="82"/>
    </row>
    <row r="6" spans="1:9" ht="12.75">
      <c r="A6" s="73"/>
      <c r="B6" s="94" t="s">
        <v>115</v>
      </c>
      <c r="C6" s="94"/>
      <c r="D6" s="94" t="s">
        <v>116</v>
      </c>
      <c r="E6" s="94"/>
      <c r="F6" s="94" t="s">
        <v>117</v>
      </c>
      <c r="G6" s="94"/>
      <c r="H6" s="82"/>
      <c r="I6" s="82"/>
    </row>
    <row r="7" spans="1:9" ht="12.75">
      <c r="A7" s="73" t="str">
        <f>"AY "&amp;(curryear-2)</f>
        <v>AY 2007</v>
      </c>
      <c r="B7" s="164"/>
      <c r="C7" s="163"/>
      <c r="D7" s="94"/>
      <c r="E7" s="163"/>
      <c r="F7" s="94"/>
      <c r="G7" s="163"/>
      <c r="H7" s="82"/>
      <c r="I7" s="82"/>
    </row>
    <row r="8" spans="1:9" ht="12.75">
      <c r="A8" s="165" t="s">
        <v>37</v>
      </c>
      <c r="B8" s="166">
        <f>'Case Adequacy 1'!B11</f>
        <v>2000</v>
      </c>
      <c r="C8" s="163" t="s">
        <v>81</v>
      </c>
      <c r="D8" s="83">
        <f>'Case Adequacy 2'!B4-'Case Adequacy 2'!B11</f>
        <v>4000</v>
      </c>
      <c r="E8" s="163" t="s">
        <v>35</v>
      </c>
      <c r="F8" s="167">
        <f>'Case Adequacy 5'!B6/1000</f>
        <v>1.16672</v>
      </c>
      <c r="G8" s="163" t="s">
        <v>85</v>
      </c>
      <c r="H8" s="83">
        <f>B8+D8*F8</f>
        <v>6666.88</v>
      </c>
      <c r="I8" s="82"/>
    </row>
    <row r="9" spans="1:9" ht="12.75">
      <c r="A9" s="73"/>
      <c r="B9" s="83"/>
      <c r="C9" s="99"/>
      <c r="D9" s="99"/>
      <c r="E9" s="99"/>
      <c r="F9" s="99"/>
      <c r="G9" s="99"/>
      <c r="H9" s="82"/>
      <c r="I9" s="82"/>
    </row>
    <row r="10" spans="1:9" ht="12.75">
      <c r="A10" s="73" t="str">
        <f>"AY "&amp;(curryear-2)</f>
        <v>AY 2007</v>
      </c>
      <c r="B10" s="164"/>
      <c r="C10" s="163"/>
      <c r="D10" s="94"/>
      <c r="E10" s="163"/>
      <c r="F10" s="94"/>
      <c r="G10" s="163"/>
      <c r="H10" s="82"/>
      <c r="I10" s="82"/>
    </row>
    <row r="11" spans="1:9" ht="12.75">
      <c r="A11" s="165" t="s">
        <v>41</v>
      </c>
      <c r="B11" s="166">
        <f>'Case Adequacy 1'!C11</f>
        <v>24000</v>
      </c>
      <c r="C11" s="163" t="s">
        <v>81</v>
      </c>
      <c r="D11" s="83">
        <f>'Case Adequacy 2'!C4-'Case Adequacy 2'!C11</f>
        <v>2000</v>
      </c>
      <c r="E11" s="163" t="s">
        <v>35</v>
      </c>
      <c r="F11" s="167">
        <f>'Case Adequacy 5'!C6/1000</f>
        <v>6</v>
      </c>
      <c r="G11" s="163" t="s">
        <v>85</v>
      </c>
      <c r="H11" s="83">
        <f>B11+D11*F11</f>
        <v>36000</v>
      </c>
      <c r="I11" s="82"/>
    </row>
    <row r="12" spans="1:9" ht="12.75">
      <c r="A12" s="94"/>
      <c r="B12" s="83"/>
      <c r="C12" s="99"/>
      <c r="D12" s="99"/>
      <c r="E12" s="99"/>
      <c r="F12" s="99"/>
      <c r="G12" s="99"/>
      <c r="H12" s="82"/>
      <c r="I12" s="82"/>
    </row>
    <row r="13" spans="1:9" ht="12.75">
      <c r="A13" s="73" t="str">
        <f>"AY "&amp;(curryear-1)</f>
        <v>AY 2008</v>
      </c>
      <c r="B13" s="164"/>
      <c r="C13" s="163"/>
      <c r="D13" s="94"/>
      <c r="E13" s="163"/>
      <c r="F13" s="94"/>
      <c r="G13" s="163"/>
      <c r="H13" s="82"/>
      <c r="I13" s="82"/>
    </row>
    <row r="14" spans="1:9" ht="12.75">
      <c r="A14" s="165" t="s">
        <v>37</v>
      </c>
      <c r="B14" s="166">
        <f>'Case Adequacy 1'!B12</f>
        <v>2500</v>
      </c>
      <c r="C14" s="163" t="s">
        <v>81</v>
      </c>
      <c r="D14" s="83">
        <f>'Case Adequacy 2'!B5-'Case Adequacy 2'!B12</f>
        <v>4000</v>
      </c>
      <c r="E14" s="163" t="s">
        <v>35</v>
      </c>
      <c r="F14" s="167">
        <f>'Case Adequacy 5'!B7/1000</f>
        <v>1.4584000000000001</v>
      </c>
      <c r="G14" s="163" t="s">
        <v>85</v>
      </c>
      <c r="H14" s="83">
        <f>B14+D14*F14</f>
        <v>8333.6</v>
      </c>
      <c r="I14" s="82"/>
    </row>
    <row r="15" spans="1:9" ht="12.75">
      <c r="A15" s="82"/>
      <c r="B15" s="94"/>
      <c r="C15" s="94"/>
      <c r="D15" s="94"/>
      <c r="E15" s="94"/>
      <c r="F15" s="94"/>
      <c r="G15" s="94"/>
      <c r="H15" s="82"/>
      <c r="I15" s="82"/>
    </row>
    <row r="16" spans="1:9" ht="12.75">
      <c r="A16" s="82"/>
      <c r="B16" s="82"/>
      <c r="C16" s="82"/>
      <c r="D16" s="94"/>
      <c r="E16" s="82"/>
      <c r="F16" s="94"/>
      <c r="G16" s="82"/>
      <c r="H16" s="82"/>
      <c r="I16" s="82"/>
    </row>
    <row r="18" ht="12.75">
      <c r="A18" s="11"/>
    </row>
    <row r="20" ht="12.75">
      <c r="A20" s="2" t="s">
        <v>140</v>
      </c>
    </row>
    <row r="22" spans="1:7" ht="12.75">
      <c r="A22" s="14"/>
      <c r="B22" s="14"/>
      <c r="C22" s="14"/>
      <c r="D22" s="1"/>
      <c r="E22" s="14"/>
      <c r="F22" s="1"/>
      <c r="G22" s="14"/>
    </row>
    <row r="23" spans="2:7" ht="12.75">
      <c r="B23" s="17"/>
      <c r="C23" s="17"/>
      <c r="D23" s="26"/>
      <c r="E23" s="17"/>
      <c r="F23" s="26"/>
      <c r="G23" s="17"/>
    </row>
    <row r="25" ht="12.75">
      <c r="A25" s="21"/>
    </row>
    <row r="26" spans="1:7" ht="12.75">
      <c r="A26" s="21"/>
      <c r="B26" s="4"/>
      <c r="C26" s="4"/>
      <c r="D26" s="25"/>
      <c r="E26" s="4"/>
      <c r="F26" s="25"/>
      <c r="G26" s="4"/>
    </row>
    <row r="27" spans="1:7" ht="12.75">
      <c r="A27" s="18"/>
      <c r="B27" s="4"/>
      <c r="C27" s="4"/>
      <c r="D27" s="25"/>
      <c r="E27" s="4"/>
      <c r="F27" s="25"/>
      <c r="G27" s="4"/>
    </row>
    <row r="28" spans="1:7" ht="12.75">
      <c r="A28" s="18"/>
      <c r="B28" s="4"/>
      <c r="C28" s="4"/>
      <c r="D28" s="25"/>
      <c r="E28" s="4"/>
      <c r="F28" s="25"/>
      <c r="G28" s="4"/>
    </row>
    <row r="29" spans="1:7" ht="12.75">
      <c r="A29" s="18"/>
      <c r="B29" s="4"/>
      <c r="C29" s="4"/>
      <c r="D29" s="25"/>
      <c r="E29" s="4"/>
      <c r="F29" s="25"/>
      <c r="G29" s="4"/>
    </row>
    <row r="30" spans="1:7" ht="12.75">
      <c r="A30" s="18"/>
      <c r="B30" s="4"/>
      <c r="C30" s="4"/>
      <c r="D30" s="25"/>
      <c r="E30" s="4"/>
      <c r="F30" s="25"/>
      <c r="G30" s="4"/>
    </row>
    <row r="31" spans="1:7" ht="12.75">
      <c r="A31" s="18"/>
      <c r="B31" s="4"/>
      <c r="C31" s="4"/>
      <c r="D31" s="25"/>
      <c r="E31" s="4"/>
      <c r="F31" s="25"/>
      <c r="G31" s="4"/>
    </row>
    <row r="34" ht="12.75">
      <c r="A34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4" width="6.57421875" style="2" bestFit="1" customWidth="1"/>
    <col min="5" max="5" width="6.57421875" style="2" customWidth="1"/>
    <col min="6" max="6" width="11.00390625" style="2" bestFit="1" customWidth="1"/>
    <col min="7" max="16384" width="9.140625" style="2" customWidth="1"/>
  </cols>
  <sheetData>
    <row r="1" spans="1:7" ht="12.75">
      <c r="A1" s="74" t="s">
        <v>0</v>
      </c>
      <c r="B1" s="75" t="s">
        <v>1</v>
      </c>
      <c r="C1" s="72"/>
      <c r="D1" s="72"/>
      <c r="E1" s="72"/>
      <c r="F1" s="73"/>
      <c r="G1" s="5"/>
    </row>
    <row r="2" spans="1:7" ht="12.75">
      <c r="A2" s="76" t="s">
        <v>2</v>
      </c>
      <c r="B2" s="77" t="s">
        <v>3</v>
      </c>
      <c r="C2" s="77" t="s">
        <v>4</v>
      </c>
      <c r="D2" s="78" t="s">
        <v>5</v>
      </c>
      <c r="E2" s="78" t="s">
        <v>6</v>
      </c>
      <c r="F2" s="73"/>
      <c r="G2" s="9"/>
    </row>
    <row r="3" spans="1:7" ht="15" customHeight="1">
      <c r="A3" s="74">
        <f>A4-1</f>
        <v>2006</v>
      </c>
      <c r="B3" s="79">
        <v>2000</v>
      </c>
      <c r="C3" s="79">
        <v>4000</v>
      </c>
      <c r="D3" s="79">
        <v>5100</v>
      </c>
      <c r="E3" s="79">
        <v>5100</v>
      </c>
      <c r="F3" s="73"/>
      <c r="G3" s="10"/>
    </row>
    <row r="4" spans="1:7" ht="12.75">
      <c r="A4" s="74">
        <f>A5-1</f>
        <v>2007</v>
      </c>
      <c r="B4" s="80">
        <v>2000</v>
      </c>
      <c r="C4" s="80">
        <v>4000</v>
      </c>
      <c r="D4" s="80">
        <v>5100</v>
      </c>
      <c r="E4" s="80">
        <v>5100</v>
      </c>
      <c r="F4" s="73"/>
      <c r="G4" s="12"/>
    </row>
    <row r="5" spans="1:7" ht="12.75">
      <c r="A5" s="74">
        <f>A6-1</f>
        <v>2008</v>
      </c>
      <c r="B5" s="80">
        <v>2000</v>
      </c>
      <c r="C5" s="80">
        <v>4000</v>
      </c>
      <c r="D5" s="83"/>
      <c r="E5" s="80">
        <v>5100</v>
      </c>
      <c r="F5" s="73"/>
      <c r="G5" s="12"/>
    </row>
    <row r="6" spans="1:7" ht="12.75">
      <c r="A6" s="74">
        <f>curryear</f>
        <v>2009</v>
      </c>
      <c r="B6" s="80">
        <v>2000</v>
      </c>
      <c r="C6" s="84"/>
      <c r="D6" s="84"/>
      <c r="E6" s="80">
        <v>5100</v>
      </c>
      <c r="F6" s="73"/>
      <c r="G6" s="12"/>
    </row>
    <row r="7" spans="1:7" ht="12.75">
      <c r="A7" s="74"/>
      <c r="B7" s="80"/>
      <c r="C7" s="84"/>
      <c r="D7" s="84"/>
      <c r="E7" s="84"/>
      <c r="F7" s="73"/>
      <c r="G7" s="12"/>
    </row>
    <row r="8" spans="1:7" ht="12.75">
      <c r="A8" s="1"/>
      <c r="B8" s="11"/>
      <c r="C8" s="13"/>
      <c r="D8" s="13"/>
      <c r="E8" s="13"/>
      <c r="F8" s="3"/>
      <c r="G8" s="12"/>
    </row>
    <row r="9" spans="1:7" ht="12.75">
      <c r="A9" s="1"/>
      <c r="B9" s="11"/>
      <c r="C9" s="13"/>
      <c r="D9" s="13"/>
      <c r="E9" s="13"/>
      <c r="F9" s="3"/>
      <c r="G9" s="12"/>
    </row>
    <row r="10" spans="1:7" ht="12.75">
      <c r="A10" s="14"/>
      <c r="B10" s="14"/>
      <c r="C10" s="14"/>
      <c r="D10" s="14"/>
      <c r="E10" s="14"/>
      <c r="F10" s="14"/>
      <c r="G10" s="14"/>
    </row>
    <row r="11" spans="1:7" ht="12.75">
      <c r="A11" s="15" t="s">
        <v>118</v>
      </c>
      <c r="B11" s="16"/>
      <c r="C11" s="16"/>
      <c r="D11" s="16"/>
      <c r="E11" s="16"/>
      <c r="F11" s="16"/>
      <c r="G11" s="16"/>
    </row>
    <row r="12" spans="1:7" ht="12.75">
      <c r="A12" s="14"/>
      <c r="B12" s="16"/>
      <c r="C12" s="16"/>
      <c r="D12" s="16"/>
      <c r="E12" s="16"/>
      <c r="F12" s="16"/>
      <c r="G12" s="16"/>
    </row>
    <row r="13" spans="1:7" ht="12.75">
      <c r="A13" s="14"/>
      <c r="B13" s="16"/>
      <c r="C13" s="16"/>
      <c r="D13" s="16"/>
      <c r="E13" s="16"/>
      <c r="F13" s="16"/>
      <c r="G13" s="16"/>
    </row>
    <row r="14" spans="1:7" ht="12.75">
      <c r="A14" s="14"/>
      <c r="B14" s="14"/>
      <c r="C14" s="14"/>
      <c r="D14" s="14"/>
      <c r="E14" s="14"/>
      <c r="F14" s="14"/>
      <c r="G14" s="14"/>
    </row>
    <row r="15" spans="1:7" ht="12.75">
      <c r="A15" s="4"/>
      <c r="B15" s="4"/>
      <c r="C15" s="4"/>
      <c r="D15" s="4"/>
      <c r="G15" s="17"/>
    </row>
    <row r="18" spans="1:4" ht="12.75">
      <c r="A18" s="4"/>
      <c r="B18" s="4"/>
      <c r="C18" s="4"/>
      <c r="D18" s="4"/>
    </row>
    <row r="19" spans="1:4" ht="12.75">
      <c r="A19" s="18"/>
      <c r="B19" s="4"/>
      <c r="C19" s="4"/>
      <c r="D19" s="4"/>
    </row>
    <row r="20" spans="1:4" ht="12.75">
      <c r="A20" s="18"/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6" ht="12.75">
      <c r="A26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2" customWidth="1"/>
    <col min="2" max="2" width="7.140625" style="2" customWidth="1"/>
    <col min="3" max="3" width="7.8515625" style="2" customWidth="1"/>
    <col min="4" max="4" width="8.14062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87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8" t="s">
        <v>3</v>
      </c>
      <c r="C3" s="78" t="s">
        <v>4</v>
      </c>
      <c r="D3" s="78" t="s">
        <v>5</v>
      </c>
      <c r="E3" s="73"/>
      <c r="F3" s="9"/>
    </row>
    <row r="4" spans="1:6" ht="12.75">
      <c r="A4" s="74">
        <f>A5-1</f>
        <v>2007</v>
      </c>
      <c r="B4" s="133">
        <f>'Case Adequacy 6'!H8</f>
        <v>6666.88</v>
      </c>
      <c r="C4" s="133">
        <f>'Case Adequacy 6'!H11</f>
        <v>36000</v>
      </c>
      <c r="D4" s="79">
        <f>'Case Adequacy 1'!D4</f>
        <v>50000</v>
      </c>
      <c r="E4" s="73"/>
      <c r="F4" s="10"/>
    </row>
    <row r="5" spans="1:6" ht="12.75">
      <c r="A5" s="74">
        <f>A6-1</f>
        <v>2008</v>
      </c>
      <c r="B5" s="134">
        <f>'Case Adequacy 6'!H14</f>
        <v>8333.6</v>
      </c>
      <c r="C5" s="80">
        <f>'Case Adequacy 1'!C5</f>
        <v>45000</v>
      </c>
      <c r="D5" s="80"/>
      <c r="E5" s="73"/>
      <c r="F5" s="12"/>
    </row>
    <row r="6" spans="1:6" ht="12.75">
      <c r="A6" s="74">
        <f>curryear</f>
        <v>2009</v>
      </c>
      <c r="B6" s="80">
        <f>'Case Adequacy 1'!B6</f>
        <v>10417</v>
      </c>
      <c r="C6" s="80"/>
      <c r="D6" s="8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6" ht="12.75">
      <c r="A8" s="74" t="s">
        <v>0</v>
      </c>
      <c r="B8" s="75" t="s">
        <v>1</v>
      </c>
      <c r="C8" s="72"/>
      <c r="D8" s="72"/>
      <c r="E8" s="73"/>
      <c r="F8" s="12"/>
    </row>
    <row r="9" spans="1:6" ht="12.75">
      <c r="A9" s="76" t="s">
        <v>2</v>
      </c>
      <c r="B9" s="135" t="s">
        <v>10</v>
      </c>
      <c r="C9" s="135" t="s">
        <v>11</v>
      </c>
      <c r="D9" s="135" t="s">
        <v>12</v>
      </c>
      <c r="E9" s="73"/>
      <c r="F9" s="12"/>
    </row>
    <row r="10" spans="1:6" ht="12.75">
      <c r="A10" s="74">
        <f>A4</f>
        <v>2007</v>
      </c>
      <c r="B10" s="136">
        <f>C4/B4</f>
        <v>5.399827205529423</v>
      </c>
      <c r="C10" s="136">
        <f>D4/C4</f>
        <v>1.3888888888888888</v>
      </c>
      <c r="D10" s="84"/>
      <c r="E10" s="73"/>
      <c r="F10" s="12"/>
    </row>
    <row r="11" spans="1:6" ht="12.75">
      <c r="A11" s="74">
        <f>A5</f>
        <v>2008</v>
      </c>
      <c r="B11" s="136">
        <f>C5/B5</f>
        <v>5.399827205529423</v>
      </c>
      <c r="C11" s="137"/>
      <c r="D11" s="84"/>
      <c r="E11" s="73"/>
      <c r="F11" s="12"/>
    </row>
    <row r="12" spans="1:6" ht="12.75">
      <c r="A12" s="74"/>
      <c r="B12" s="80"/>
      <c r="C12" s="84"/>
      <c r="D12" s="84"/>
      <c r="E12" s="73"/>
      <c r="F12" s="12"/>
    </row>
    <row r="13" spans="1:7" ht="12.75">
      <c r="A13" s="74" t="s">
        <v>13</v>
      </c>
      <c r="B13" s="138">
        <f>AVERAGE(B10:B11)</f>
        <v>5.399827205529423</v>
      </c>
      <c r="C13" s="138">
        <f>AVERAGE(C10:C11)</f>
        <v>1.3888888888888888</v>
      </c>
      <c r="D13" s="138">
        <v>1</v>
      </c>
      <c r="E13" s="73"/>
      <c r="G13" s="4"/>
    </row>
    <row r="14" spans="1:6" ht="12.75">
      <c r="A14" s="139" t="s">
        <v>14</v>
      </c>
      <c r="B14" s="140">
        <f>B13*C14</f>
        <v>7.499760007679754</v>
      </c>
      <c r="C14" s="140">
        <f>C13*D14</f>
        <v>1.3888888888888888</v>
      </c>
      <c r="D14" s="140">
        <f>D13</f>
        <v>1</v>
      </c>
      <c r="E14" s="81"/>
      <c r="F14" s="14"/>
    </row>
    <row r="15" spans="1:6" ht="12.75">
      <c r="A15" s="74" t="s">
        <v>6</v>
      </c>
      <c r="B15" s="80">
        <f>B14*B6</f>
        <v>78125</v>
      </c>
      <c r="C15" s="80">
        <f>C5*C14</f>
        <v>62500</v>
      </c>
      <c r="D15" s="80">
        <f>D14*D4</f>
        <v>50000</v>
      </c>
      <c r="E15" s="81"/>
      <c r="F15" s="16"/>
    </row>
    <row r="16" spans="1:6" ht="12.75">
      <c r="A16" s="74"/>
      <c r="B16" s="80"/>
      <c r="C16" s="80"/>
      <c r="D16" s="80"/>
      <c r="E16" s="81"/>
      <c r="F16" s="14"/>
    </row>
    <row r="17" spans="1:6" ht="12.75">
      <c r="A17" s="1"/>
      <c r="B17" s="11"/>
      <c r="C17" s="13"/>
      <c r="D17" s="13"/>
      <c r="F17" s="17"/>
    </row>
    <row r="19" ht="12.75">
      <c r="A19" s="21"/>
    </row>
    <row r="20" spans="1:4" ht="12.75">
      <c r="A20" s="2" t="s">
        <v>141</v>
      </c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8" ht="12.75">
      <c r="A2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9.00390625" style="2" customWidth="1"/>
    <col min="3" max="3" width="8.7109375" style="2" customWidth="1"/>
    <col min="4" max="4" width="9.140625" style="2" bestFit="1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48</v>
      </c>
      <c r="B1" s="71"/>
      <c r="C1" s="72"/>
      <c r="D1" s="72"/>
      <c r="E1" s="73"/>
      <c r="G1" s="4"/>
    </row>
    <row r="2" spans="1:7" ht="12.75">
      <c r="A2" s="70"/>
      <c r="B2" s="71"/>
      <c r="C2" s="72"/>
      <c r="D2" s="72"/>
      <c r="E2" s="73"/>
      <c r="G2" s="4"/>
    </row>
    <row r="3" spans="1:7" ht="12.75">
      <c r="A3" s="70"/>
      <c r="B3" s="144" t="s">
        <v>50</v>
      </c>
      <c r="C3" s="145" t="s">
        <v>50</v>
      </c>
      <c r="D3" s="144" t="s">
        <v>49</v>
      </c>
      <c r="E3" s="73"/>
      <c r="G3" s="4"/>
    </row>
    <row r="4" spans="1:5" ht="12.75">
      <c r="A4" s="73"/>
      <c r="B4" s="144" t="s">
        <v>86</v>
      </c>
      <c r="C4" s="145" t="s">
        <v>27</v>
      </c>
      <c r="D4" s="145" t="s">
        <v>86</v>
      </c>
      <c r="E4" s="82"/>
    </row>
    <row r="5" spans="1:5" ht="12.75">
      <c r="A5" s="73" t="s">
        <v>0</v>
      </c>
      <c r="B5" s="144" t="s">
        <v>88</v>
      </c>
      <c r="C5" s="145" t="s">
        <v>88</v>
      </c>
      <c r="D5" s="145" t="s">
        <v>88</v>
      </c>
      <c r="E5" s="82"/>
    </row>
    <row r="6" spans="1:5" ht="12.75">
      <c r="A6" s="78" t="s">
        <v>2</v>
      </c>
      <c r="B6" s="168" t="s">
        <v>147</v>
      </c>
      <c r="C6" s="168" t="s">
        <v>147</v>
      </c>
      <c r="D6" s="168" t="s">
        <v>148</v>
      </c>
      <c r="E6" s="82"/>
    </row>
    <row r="7" spans="1:5" ht="12.75">
      <c r="A7" s="74">
        <f>A8-1</f>
        <v>2007</v>
      </c>
      <c r="B7" s="79">
        <f>'Case Adequacy 1'!E4</f>
        <v>50000</v>
      </c>
      <c r="C7" s="79">
        <f>'Case Adequacy 1'!E11</f>
        <v>50000</v>
      </c>
      <c r="D7" s="148">
        <f>'Case Adequacy 7'!D15</f>
        <v>50000</v>
      </c>
      <c r="E7" s="82"/>
    </row>
    <row r="8" spans="1:5" ht="12.75">
      <c r="A8" s="74">
        <f>A9-1</f>
        <v>2008</v>
      </c>
      <c r="B8" s="80">
        <f>'Case Adequacy 1'!E5</f>
        <v>56250</v>
      </c>
      <c r="C8" s="88">
        <f>'Case Adequacy 1'!E12</f>
        <v>62500</v>
      </c>
      <c r="D8" s="88">
        <f>'Case Adequacy 7'!C15</f>
        <v>62500</v>
      </c>
      <c r="E8" s="82"/>
    </row>
    <row r="9" spans="1:5" ht="12.75">
      <c r="A9" s="74">
        <f>curryear</f>
        <v>2009</v>
      </c>
      <c r="B9" s="149">
        <f>'Case Adequacy 1'!E6</f>
        <v>55340</v>
      </c>
      <c r="C9" s="150">
        <f>'Case Adequacy 1'!E13</f>
        <v>78125</v>
      </c>
      <c r="D9" s="150">
        <f>'Case Adequacy 7'!B15</f>
        <v>78125</v>
      </c>
      <c r="E9" s="82"/>
    </row>
    <row r="10" spans="1:5" ht="12.75">
      <c r="A10" s="73" t="s">
        <v>53</v>
      </c>
      <c r="B10" s="79">
        <f>SUM(B7:B9)</f>
        <v>161590</v>
      </c>
      <c r="C10" s="79">
        <f>SUM(C7:C9)</f>
        <v>190625</v>
      </c>
      <c r="D10" s="79">
        <f>SUM(D7:D9)</f>
        <v>190625</v>
      </c>
      <c r="E10" s="82"/>
    </row>
    <row r="11" spans="1:5" ht="12.75">
      <c r="A11" s="73"/>
      <c r="B11" s="151"/>
      <c r="C11" s="82"/>
      <c r="D11" s="82"/>
      <c r="E11" s="82"/>
    </row>
    <row r="12" spans="1:2" ht="12.75">
      <c r="A12" s="3"/>
      <c r="B12" s="12"/>
    </row>
    <row r="13" spans="1:2" ht="12.75">
      <c r="A13" s="3"/>
      <c r="B13" s="12"/>
    </row>
    <row r="14" spans="1:2" ht="12.75">
      <c r="A14" s="3"/>
      <c r="B14" s="12"/>
    </row>
    <row r="15" spans="1:2" ht="12.75">
      <c r="A15" s="3"/>
      <c r="B15" s="12"/>
    </row>
    <row r="16" spans="1:3" ht="12.75">
      <c r="A16" s="3"/>
      <c r="C16" s="4"/>
    </row>
    <row r="17" spans="1:2" ht="12.75">
      <c r="A17" s="14"/>
      <c r="B17" s="14"/>
    </row>
    <row r="18" spans="1:2" ht="12.75">
      <c r="A18" s="14"/>
      <c r="B18" s="16"/>
    </row>
    <row r="19" spans="1:2" ht="12.75">
      <c r="A19" s="14"/>
      <c r="B19" s="16"/>
    </row>
    <row r="20" spans="1:2" ht="12.75">
      <c r="A20" s="16" t="s">
        <v>142</v>
      </c>
      <c r="B20" s="16"/>
    </row>
    <row r="21" spans="1:2" ht="12.75">
      <c r="A21" s="14"/>
      <c r="B21" s="14"/>
    </row>
    <row r="22" ht="12.75">
      <c r="B22" s="17"/>
    </row>
    <row r="25" spans="1:4" ht="12.75">
      <c r="A25" s="21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29" spans="1:4" ht="12.75">
      <c r="A29" s="18"/>
      <c r="B29" s="4"/>
      <c r="C29" s="4"/>
      <c r="D29" s="4"/>
    </row>
    <row r="30" spans="1:4" ht="12.75">
      <c r="A30" s="18"/>
      <c r="B30" s="4"/>
      <c r="C30" s="4"/>
      <c r="D30" s="4"/>
    </row>
    <row r="33" ht="12.75">
      <c r="A33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6.57421875" style="2" bestFit="1" customWidth="1"/>
    <col min="5" max="5" width="7.8515625" style="2" bestFit="1" customWidth="1"/>
    <col min="6" max="6" width="11.00390625" style="2" bestFit="1" customWidth="1"/>
    <col min="7" max="16384" width="9.140625" style="2" customWidth="1"/>
  </cols>
  <sheetData>
    <row r="1" spans="1:8" ht="15">
      <c r="A1" s="85"/>
      <c r="B1" s="71"/>
      <c r="C1" s="72"/>
      <c r="D1" s="72"/>
      <c r="E1" s="71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/>
      <c r="F2" s="73"/>
      <c r="G2" s="5"/>
    </row>
    <row r="3" spans="1:7" ht="12.75">
      <c r="A3" s="76" t="s">
        <v>2</v>
      </c>
      <c r="B3" s="77" t="s">
        <v>3</v>
      </c>
      <c r="C3" s="77" t="s">
        <v>4</v>
      </c>
      <c r="D3" s="78" t="s">
        <v>5</v>
      </c>
      <c r="E3" s="78" t="s">
        <v>6</v>
      </c>
      <c r="F3" s="73"/>
      <c r="G3" s="9"/>
    </row>
    <row r="4" spans="1:7" ht="12.75">
      <c r="A4" s="74">
        <f>A5-1</f>
        <v>2006</v>
      </c>
      <c r="B4" s="79">
        <v>1500</v>
      </c>
      <c r="C4" s="79">
        <v>1800</v>
      </c>
      <c r="D4" s="79">
        <v>2100</v>
      </c>
      <c r="E4" s="79">
        <v>2100</v>
      </c>
      <c r="F4" s="73"/>
      <c r="G4" s="10"/>
    </row>
    <row r="5" spans="1:7" ht="12.75">
      <c r="A5" s="74">
        <f>A6-1</f>
        <v>2007</v>
      </c>
      <c r="B5" s="80">
        <v>1500</v>
      </c>
      <c r="C5" s="80">
        <v>1800</v>
      </c>
      <c r="D5" s="80">
        <v>2100</v>
      </c>
      <c r="E5" s="80">
        <v>2100</v>
      </c>
      <c r="F5" s="73"/>
      <c r="G5" s="12"/>
    </row>
    <row r="6" spans="1:7" ht="12.75">
      <c r="A6" s="74">
        <f>A7-1</f>
        <v>2008</v>
      </c>
      <c r="B6" s="80">
        <v>1500</v>
      </c>
      <c r="C6" s="80">
        <v>1800</v>
      </c>
      <c r="D6" s="83"/>
      <c r="E6" s="80">
        <v>2100</v>
      </c>
      <c r="F6" s="73"/>
      <c r="G6" s="12"/>
    </row>
    <row r="7" spans="1:7" ht="12.75">
      <c r="A7" s="74">
        <f>curryear</f>
        <v>2009</v>
      </c>
      <c r="B7" s="80">
        <v>500</v>
      </c>
      <c r="C7" s="84"/>
      <c r="D7" s="84"/>
      <c r="E7" s="80">
        <v>700</v>
      </c>
      <c r="F7" s="73"/>
      <c r="G7" s="12"/>
    </row>
    <row r="8" spans="1:7" ht="12.75">
      <c r="A8" s="74"/>
      <c r="B8" s="80"/>
      <c r="C8" s="84"/>
      <c r="D8" s="84"/>
      <c r="E8" s="84"/>
      <c r="F8" s="73"/>
      <c r="G8" s="12"/>
    </row>
    <row r="9" spans="1:7" ht="12.75">
      <c r="A9" s="86" t="s">
        <v>7</v>
      </c>
      <c r="B9" s="80"/>
      <c r="C9" s="84"/>
      <c r="D9" s="84"/>
      <c r="E9" s="84"/>
      <c r="F9" s="73"/>
      <c r="G9" s="12"/>
    </row>
    <row r="10" spans="1:7" ht="12.75">
      <c r="A10" s="86" t="s">
        <v>129</v>
      </c>
      <c r="B10" s="80"/>
      <c r="C10" s="84"/>
      <c r="D10" s="84"/>
      <c r="E10" s="84"/>
      <c r="F10" s="73"/>
      <c r="G10" s="12"/>
    </row>
    <row r="11" spans="1:7" ht="12.75">
      <c r="A11" s="74"/>
      <c r="B11" s="80"/>
      <c r="C11" s="84"/>
      <c r="D11" s="84"/>
      <c r="E11" s="84"/>
      <c r="F11" s="73"/>
      <c r="G11" s="12"/>
    </row>
    <row r="12" spans="1:8" ht="15">
      <c r="A12" s="19"/>
      <c r="B12" s="20"/>
      <c r="C12" s="7"/>
      <c r="D12" s="7"/>
      <c r="E12" s="20"/>
      <c r="F12" s="3"/>
      <c r="H12" s="4"/>
    </row>
    <row r="13" spans="1:7" ht="12.75">
      <c r="A13" s="74" t="s">
        <v>0</v>
      </c>
      <c r="B13" s="75" t="s">
        <v>1</v>
      </c>
      <c r="C13" s="72"/>
      <c r="D13" s="72"/>
      <c r="E13" s="72"/>
      <c r="F13" s="81"/>
      <c r="G13" s="14"/>
    </row>
    <row r="14" spans="1:7" ht="12.75">
      <c r="A14" s="76" t="s">
        <v>2</v>
      </c>
      <c r="B14" s="77" t="s">
        <v>3</v>
      </c>
      <c r="C14" s="77" t="s">
        <v>4</v>
      </c>
      <c r="D14" s="78" t="s">
        <v>5</v>
      </c>
      <c r="E14" s="78" t="s">
        <v>6</v>
      </c>
      <c r="F14" s="87"/>
      <c r="G14" s="16"/>
    </row>
    <row r="15" spans="1:7" ht="12.75">
      <c r="A15" s="74">
        <f>A4</f>
        <v>2006</v>
      </c>
      <c r="B15" s="79">
        <v>500</v>
      </c>
      <c r="C15" s="79">
        <v>2200</v>
      </c>
      <c r="D15" s="79">
        <v>3000</v>
      </c>
      <c r="E15" s="79">
        <v>3000</v>
      </c>
      <c r="F15" s="87"/>
      <c r="G15" s="16"/>
    </row>
    <row r="16" spans="1:7" ht="12.75">
      <c r="A16" s="74">
        <f>A5</f>
        <v>2007</v>
      </c>
      <c r="B16" s="80">
        <v>500</v>
      </c>
      <c r="C16" s="80">
        <v>2200</v>
      </c>
      <c r="D16" s="80">
        <v>3000</v>
      </c>
      <c r="E16" s="80">
        <v>3000</v>
      </c>
      <c r="F16" s="87"/>
      <c r="G16" s="16"/>
    </row>
    <row r="17" spans="1:7" ht="12.75">
      <c r="A17" s="74">
        <f>A6</f>
        <v>2008</v>
      </c>
      <c r="B17" s="80">
        <v>500</v>
      </c>
      <c r="C17" s="80">
        <v>2200</v>
      </c>
      <c r="D17" s="80"/>
      <c r="E17" s="80">
        <v>3000</v>
      </c>
      <c r="F17" s="81"/>
      <c r="G17" s="14"/>
    </row>
    <row r="18" spans="1:7" ht="12.75">
      <c r="A18" s="74">
        <f>A7</f>
        <v>2009</v>
      </c>
      <c r="B18" s="80">
        <v>1500</v>
      </c>
      <c r="C18" s="84"/>
      <c r="D18" s="84"/>
      <c r="E18" s="80">
        <v>9000</v>
      </c>
      <c r="F18" s="82"/>
      <c r="G18" s="17"/>
    </row>
    <row r="19" spans="1:6" ht="12.75">
      <c r="A19" s="82"/>
      <c r="B19" s="82"/>
      <c r="C19" s="82"/>
      <c r="D19" s="82"/>
      <c r="E19" s="82"/>
      <c r="F19" s="82"/>
    </row>
    <row r="20" spans="1:6" ht="12.75">
      <c r="A20" s="86" t="s">
        <v>8</v>
      </c>
      <c r="B20" s="82"/>
      <c r="C20" s="82"/>
      <c r="D20" s="82"/>
      <c r="E20" s="82"/>
      <c r="F20" s="82"/>
    </row>
    <row r="21" spans="1:6" ht="12.75">
      <c r="A21" s="86" t="s">
        <v>130</v>
      </c>
      <c r="B21" s="88"/>
      <c r="C21" s="88"/>
      <c r="D21" s="88"/>
      <c r="E21" s="82"/>
      <c r="F21" s="82"/>
    </row>
    <row r="22" spans="1:6" ht="12.75">
      <c r="A22" s="89"/>
      <c r="B22" s="88"/>
      <c r="C22" s="88"/>
      <c r="D22" s="88"/>
      <c r="E22" s="82"/>
      <c r="F22" s="82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 t="s">
        <v>119</v>
      </c>
      <c r="B26" s="4"/>
      <c r="C26" s="4"/>
      <c r="D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4" width="8.7109375" style="2" customWidth="1"/>
    <col min="5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9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/>
      <c r="F2" s="73"/>
      <c r="G2" s="5"/>
    </row>
    <row r="3" spans="1:7" ht="12.75">
      <c r="A3" s="76" t="s">
        <v>2</v>
      </c>
      <c r="B3" s="77" t="s">
        <v>3</v>
      </c>
      <c r="C3" s="77" t="s">
        <v>4</v>
      </c>
      <c r="D3" s="78" t="s">
        <v>5</v>
      </c>
      <c r="E3" s="78" t="s">
        <v>6</v>
      </c>
      <c r="F3" s="73"/>
      <c r="G3" s="9"/>
    </row>
    <row r="4" spans="1:7" ht="12.75">
      <c r="A4" s="74">
        <f>A5-1</f>
        <v>2007</v>
      </c>
      <c r="B4" s="79">
        <v>1000</v>
      </c>
      <c r="C4" s="79">
        <v>4000</v>
      </c>
      <c r="D4" s="79">
        <v>6000</v>
      </c>
      <c r="E4" s="79">
        <v>6000</v>
      </c>
      <c r="F4" s="73"/>
      <c r="G4" s="10"/>
    </row>
    <row r="5" spans="1:7" ht="12.75">
      <c r="A5" s="74">
        <f>A6-1</f>
        <v>2008</v>
      </c>
      <c r="B5" s="80">
        <v>1000</v>
      </c>
      <c r="C5" s="80">
        <v>3500</v>
      </c>
      <c r="D5" s="80"/>
      <c r="E5" s="80">
        <v>5250</v>
      </c>
      <c r="F5" s="73"/>
      <c r="G5" s="12"/>
    </row>
    <row r="6" spans="1:7" ht="12.75">
      <c r="A6" s="74">
        <f>curryear</f>
        <v>2009</v>
      </c>
      <c r="B6" s="80">
        <v>750</v>
      </c>
      <c r="C6" s="80"/>
      <c r="D6" s="80"/>
      <c r="E6" s="80">
        <v>4219</v>
      </c>
      <c r="F6" s="73"/>
      <c r="G6" s="12"/>
    </row>
    <row r="7" spans="1:7" ht="12.75">
      <c r="A7" s="74"/>
      <c r="B7" s="75"/>
      <c r="C7" s="72"/>
      <c r="D7" s="72"/>
      <c r="E7" s="72"/>
      <c r="F7" s="73"/>
      <c r="G7" s="12"/>
    </row>
    <row r="8" spans="1:7" ht="12.75">
      <c r="A8" s="70" t="s">
        <v>57</v>
      </c>
      <c r="B8" s="71"/>
      <c r="C8" s="72"/>
      <c r="D8" s="72"/>
      <c r="E8" s="72"/>
      <c r="F8" s="81"/>
      <c r="G8" s="12"/>
    </row>
    <row r="9" spans="1:7" ht="12.75">
      <c r="A9" s="74" t="s">
        <v>0</v>
      </c>
      <c r="B9" s="75" t="s">
        <v>1</v>
      </c>
      <c r="C9" s="72"/>
      <c r="D9" s="72"/>
      <c r="E9" s="72"/>
      <c r="F9" s="81"/>
      <c r="G9" s="12"/>
    </row>
    <row r="10" spans="1:7" ht="12.75">
      <c r="A10" s="76" t="s">
        <v>2</v>
      </c>
      <c r="B10" s="77" t="s">
        <v>3</v>
      </c>
      <c r="C10" s="77" t="s">
        <v>4</v>
      </c>
      <c r="D10" s="78" t="s">
        <v>5</v>
      </c>
      <c r="E10" s="78" t="s">
        <v>6</v>
      </c>
      <c r="F10" s="82"/>
      <c r="G10" s="12"/>
    </row>
    <row r="11" spans="1:8" ht="12.75">
      <c r="A11" s="74">
        <f>A4</f>
        <v>2007</v>
      </c>
      <c r="B11" s="79">
        <v>2000</v>
      </c>
      <c r="C11" s="79">
        <v>5000</v>
      </c>
      <c r="D11" s="79">
        <v>6000</v>
      </c>
      <c r="E11" s="79">
        <v>6000</v>
      </c>
      <c r="F11" s="82"/>
      <c r="G11" s="17"/>
      <c r="H11" s="23"/>
    </row>
    <row r="12" spans="1:8" ht="12.75">
      <c r="A12" s="74">
        <f>A5</f>
        <v>2008</v>
      </c>
      <c r="B12" s="80">
        <f>E12/3</f>
        <v>1966.6666666666667</v>
      </c>
      <c r="C12" s="80">
        <f>E12*5/6</f>
        <v>4916.666666666667</v>
      </c>
      <c r="D12" s="80"/>
      <c r="E12" s="80">
        <v>5900</v>
      </c>
      <c r="F12" s="82"/>
      <c r="G12" s="16"/>
      <c r="H12" s="23"/>
    </row>
    <row r="13" spans="1:7" ht="12.75">
      <c r="A13" s="74">
        <f>A6</f>
        <v>2009</v>
      </c>
      <c r="B13" s="80">
        <f>E13/3</f>
        <v>1866.6666666666667</v>
      </c>
      <c r="C13" s="80"/>
      <c r="D13" s="80"/>
      <c r="E13" s="80">
        <v>5600</v>
      </c>
      <c r="F13" s="82"/>
      <c r="G13" s="16"/>
    </row>
    <row r="14" spans="1:7" ht="12.75">
      <c r="A14" s="74"/>
      <c r="B14" s="80"/>
      <c r="C14" s="80"/>
      <c r="D14" s="80"/>
      <c r="E14" s="80"/>
      <c r="F14" s="82"/>
      <c r="G14" s="16"/>
    </row>
    <row r="15" spans="1:7" ht="12.75">
      <c r="A15" s="18"/>
      <c r="B15" s="4"/>
      <c r="C15" s="4"/>
      <c r="D15" s="4"/>
      <c r="E15" s="4"/>
      <c r="G15" s="16"/>
    </row>
    <row r="16" spans="1:7" ht="12.75">
      <c r="A16" s="18"/>
      <c r="B16" s="4"/>
      <c r="C16" s="4"/>
      <c r="D16" s="4"/>
      <c r="E16" s="4"/>
      <c r="G16" s="14"/>
    </row>
    <row r="17" spans="1:7" ht="12.75">
      <c r="A17" s="18" t="s">
        <v>120</v>
      </c>
      <c r="B17" s="4"/>
      <c r="C17" s="4"/>
      <c r="D17" s="4"/>
      <c r="E17" s="4"/>
      <c r="G17" s="17"/>
    </row>
    <row r="18" spans="1:5" ht="12.75">
      <c r="A18" s="18"/>
      <c r="B18" s="4"/>
      <c r="C18" s="4"/>
      <c r="D18" s="4"/>
      <c r="E18" s="4"/>
    </row>
    <row r="21" ht="12.75">
      <c r="A21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F39" sqref="F39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7" width="9.140625" style="2" customWidth="1"/>
    <col min="8" max="12" width="9.00390625" style="2" customWidth="1"/>
    <col min="13" max="16384" width="9.140625" style="2" customWidth="1"/>
  </cols>
  <sheetData>
    <row r="1" spans="1:12" ht="12.75">
      <c r="A1" s="70" t="s">
        <v>15</v>
      </c>
      <c r="B1" s="71"/>
      <c r="C1" s="72"/>
      <c r="D1" s="72"/>
      <c r="E1" s="72"/>
      <c r="F1" s="73"/>
      <c r="H1" s="58" t="s">
        <v>128</v>
      </c>
      <c r="I1" s="59"/>
      <c r="J1" s="59"/>
      <c r="K1" s="59"/>
      <c r="L1" s="60"/>
    </row>
    <row r="2" spans="1:12" ht="12.75">
      <c r="A2" s="74" t="s">
        <v>0</v>
      </c>
      <c r="B2" s="75" t="s">
        <v>1</v>
      </c>
      <c r="C2" s="72"/>
      <c r="D2" s="72"/>
      <c r="E2" s="72"/>
      <c r="F2" s="73"/>
      <c r="H2" s="61"/>
      <c r="I2" s="3">
        <v>100</v>
      </c>
      <c r="J2" s="14"/>
      <c r="K2" s="13"/>
      <c r="L2" s="62"/>
    </row>
    <row r="3" spans="1:12" ht="12.75">
      <c r="A3" s="76" t="s">
        <v>2</v>
      </c>
      <c r="B3" s="90" t="s">
        <v>3</v>
      </c>
      <c r="C3" s="90" t="s">
        <v>4</v>
      </c>
      <c r="D3" s="91">
        <v>36</v>
      </c>
      <c r="E3" s="91" t="s">
        <v>6</v>
      </c>
      <c r="F3" s="73"/>
      <c r="G3" s="5"/>
      <c r="H3" s="63">
        <v>500</v>
      </c>
      <c r="I3" s="13">
        <v>400</v>
      </c>
      <c r="J3" s="13">
        <v>100</v>
      </c>
      <c r="K3" s="14"/>
      <c r="L3" s="62"/>
    </row>
    <row r="4" spans="1:12" ht="12.75">
      <c r="A4" s="74">
        <f>A5-1</f>
        <v>2007</v>
      </c>
      <c r="B4" s="80">
        <v>500</v>
      </c>
      <c r="C4" s="80">
        <v>900</v>
      </c>
      <c r="D4" s="80">
        <v>1000</v>
      </c>
      <c r="E4" s="80">
        <v>1000</v>
      </c>
      <c r="F4" s="73"/>
      <c r="G4" s="9"/>
      <c r="H4" s="61"/>
      <c r="I4" s="13">
        <v>500</v>
      </c>
      <c r="J4" s="13">
        <v>400</v>
      </c>
      <c r="K4" s="13">
        <v>100</v>
      </c>
      <c r="L4" s="62"/>
    </row>
    <row r="5" spans="1:12" ht="12.75">
      <c r="A5" s="74">
        <f>A6-1</f>
        <v>2008</v>
      </c>
      <c r="B5" s="80">
        <v>480</v>
      </c>
      <c r="C5" s="80">
        <v>880</v>
      </c>
      <c r="D5" s="80"/>
      <c r="E5" s="80">
        <v>980</v>
      </c>
      <c r="F5" s="73"/>
      <c r="G5" s="10"/>
      <c r="H5" s="61"/>
      <c r="I5" s="3"/>
      <c r="J5" s="13">
        <f>B4</f>
        <v>500</v>
      </c>
      <c r="K5" s="13">
        <f>C4-B4</f>
        <v>400</v>
      </c>
      <c r="L5" s="64">
        <f>D4-C4</f>
        <v>100</v>
      </c>
    </row>
    <row r="6" spans="1:12" ht="12.75">
      <c r="A6" s="74">
        <f>curryear</f>
        <v>2009</v>
      </c>
      <c r="B6" s="80">
        <v>450</v>
      </c>
      <c r="C6" s="80"/>
      <c r="D6" s="80"/>
      <c r="E6" s="80">
        <v>900</v>
      </c>
      <c r="F6" s="73"/>
      <c r="G6" s="12"/>
      <c r="H6" s="61"/>
      <c r="I6" s="3"/>
      <c r="J6" s="13"/>
      <c r="K6" s="13">
        <f>B5</f>
        <v>480</v>
      </c>
      <c r="L6" s="64">
        <f>C5-B5</f>
        <v>400</v>
      </c>
    </row>
    <row r="7" spans="1:12" ht="12.75">
      <c r="A7" s="74"/>
      <c r="B7" s="80"/>
      <c r="C7" s="80"/>
      <c r="D7" s="83"/>
      <c r="E7" s="83"/>
      <c r="F7" s="73"/>
      <c r="G7" s="12"/>
      <c r="H7" s="61"/>
      <c r="I7" s="3"/>
      <c r="J7" s="13"/>
      <c r="K7" s="13"/>
      <c r="L7" s="64">
        <f>B6</f>
        <v>450</v>
      </c>
    </row>
    <row r="8" spans="1:12" ht="12.75">
      <c r="A8" s="70" t="s">
        <v>16</v>
      </c>
      <c r="B8" s="71"/>
      <c r="C8" s="72"/>
      <c r="D8" s="72"/>
      <c r="E8" s="72"/>
      <c r="F8" s="82"/>
      <c r="G8" s="12"/>
      <c r="H8" s="61"/>
      <c r="I8" s="13">
        <f>SUM(I2:I7)</f>
        <v>1000</v>
      </c>
      <c r="J8" s="13">
        <f>SUM(J2:J7)</f>
        <v>1000</v>
      </c>
      <c r="K8" s="13">
        <f>SUM(K2:K7)</f>
        <v>980</v>
      </c>
      <c r="L8" s="64">
        <f>SUM(L2:L7)</f>
        <v>950</v>
      </c>
    </row>
    <row r="9" spans="1:12" ht="12.75">
      <c r="A9" s="74" t="s">
        <v>0</v>
      </c>
      <c r="B9" s="75" t="s">
        <v>1</v>
      </c>
      <c r="C9" s="72"/>
      <c r="D9" s="72"/>
      <c r="E9" s="72" t="s">
        <v>17</v>
      </c>
      <c r="F9" s="82"/>
      <c r="H9" s="65"/>
      <c r="I9" s="14"/>
      <c r="J9" s="14"/>
      <c r="K9" s="14"/>
      <c r="L9" s="62"/>
    </row>
    <row r="10" spans="1:12" ht="12.75">
      <c r="A10" s="76" t="s">
        <v>2</v>
      </c>
      <c r="B10" s="90" t="s">
        <v>3</v>
      </c>
      <c r="C10" s="90" t="s">
        <v>4</v>
      </c>
      <c r="D10" s="91" t="s">
        <v>5</v>
      </c>
      <c r="E10" s="82"/>
      <c r="F10" s="82"/>
      <c r="H10" s="65"/>
      <c r="I10" s="14">
        <v>190</v>
      </c>
      <c r="J10" s="14"/>
      <c r="K10" s="14"/>
      <c r="L10" s="62"/>
    </row>
    <row r="11" spans="1:12" ht="12.75">
      <c r="A11" s="74">
        <f>A4</f>
        <v>2007</v>
      </c>
      <c r="B11" s="80">
        <v>250</v>
      </c>
      <c r="C11" s="80">
        <v>810</v>
      </c>
      <c r="D11" s="80">
        <v>1000</v>
      </c>
      <c r="E11" s="82"/>
      <c r="F11" s="82"/>
      <c r="H11" s="65">
        <v>250</v>
      </c>
      <c r="I11" s="14">
        <v>560</v>
      </c>
      <c r="J11" s="14">
        <v>190</v>
      </c>
      <c r="K11" s="14"/>
      <c r="L11" s="62"/>
    </row>
    <row r="12" spans="1:12" ht="12.75">
      <c r="A12" s="74">
        <f>A5</f>
        <v>2008</v>
      </c>
      <c r="B12" s="80">
        <v>240</v>
      </c>
      <c r="C12" s="80">
        <v>704</v>
      </c>
      <c r="D12" s="80"/>
      <c r="E12" s="82"/>
      <c r="F12" s="82"/>
      <c r="H12" s="65"/>
      <c r="I12" s="14">
        <v>250</v>
      </c>
      <c r="J12" s="14">
        <v>560</v>
      </c>
      <c r="K12" s="14">
        <v>190</v>
      </c>
      <c r="L12" s="62"/>
    </row>
    <row r="13" spans="1:12" ht="12.75">
      <c r="A13" s="74">
        <f>A6</f>
        <v>2009</v>
      </c>
      <c r="B13" s="80">
        <v>180</v>
      </c>
      <c r="C13" s="80"/>
      <c r="D13" s="80"/>
      <c r="E13" s="80"/>
      <c r="F13" s="82"/>
      <c r="H13" s="65"/>
      <c r="I13" s="14"/>
      <c r="J13" s="13">
        <f>B11</f>
        <v>250</v>
      </c>
      <c r="K13" s="13">
        <f>C11-B11</f>
        <v>560</v>
      </c>
      <c r="L13" s="64">
        <f>D11-C11</f>
        <v>190</v>
      </c>
    </row>
    <row r="14" spans="1:12" ht="12.75">
      <c r="A14" s="81"/>
      <c r="B14" s="87"/>
      <c r="C14" s="82"/>
      <c r="D14" s="82"/>
      <c r="E14" s="82"/>
      <c r="F14" s="82"/>
      <c r="H14" s="65"/>
      <c r="I14" s="14"/>
      <c r="J14" s="13"/>
      <c r="K14" s="13">
        <f>B12</f>
        <v>240</v>
      </c>
      <c r="L14" s="64">
        <f>C12-B12</f>
        <v>464</v>
      </c>
    </row>
    <row r="15" spans="1:12" ht="12.75">
      <c r="A15" s="14"/>
      <c r="B15" s="16"/>
      <c r="H15" s="65"/>
      <c r="I15" s="14"/>
      <c r="J15" s="13"/>
      <c r="K15" s="13"/>
      <c r="L15" s="64">
        <f>B13</f>
        <v>180</v>
      </c>
    </row>
    <row r="16" spans="1:12" ht="12.75">
      <c r="A16" s="16"/>
      <c r="B16" s="16"/>
      <c r="H16" s="63">
        <f>SUM(H10:H15)</f>
        <v>250</v>
      </c>
      <c r="I16" s="13">
        <f>SUM(I10:I15)</f>
        <v>1000</v>
      </c>
      <c r="J16" s="13">
        <f>SUM(J10:J15)</f>
        <v>1000</v>
      </c>
      <c r="K16" s="13">
        <f>SUM(K10:K15)</f>
        <v>990</v>
      </c>
      <c r="L16" s="64">
        <f>SUM(L10:L15)</f>
        <v>834</v>
      </c>
    </row>
    <row r="17" spans="1:12" ht="12.75">
      <c r="A17" s="1"/>
      <c r="B17" s="11"/>
      <c r="C17" s="11"/>
      <c r="D17" s="11"/>
      <c r="E17" s="11"/>
      <c r="F17" s="14"/>
      <c r="H17" s="65"/>
      <c r="I17" s="14"/>
      <c r="J17" s="14"/>
      <c r="K17" s="66"/>
      <c r="L17" s="62"/>
    </row>
    <row r="18" spans="1:12" ht="12.75">
      <c r="A18" s="1" t="s">
        <v>121</v>
      </c>
      <c r="B18" s="11"/>
      <c r="C18" s="13"/>
      <c r="D18" s="13"/>
      <c r="E18" s="13"/>
      <c r="H18" s="65"/>
      <c r="I18" s="14"/>
      <c r="J18" s="14"/>
      <c r="K18" s="14"/>
      <c r="L18" s="62"/>
    </row>
    <row r="19" spans="7:12" ht="12.75">
      <c r="G19" s="14"/>
      <c r="H19" s="65"/>
      <c r="I19" s="14"/>
      <c r="J19" s="14"/>
      <c r="K19" s="14"/>
      <c r="L19" s="62"/>
    </row>
    <row r="20" spans="1:12" ht="12.75">
      <c r="A20" s="21"/>
      <c r="G20" s="17"/>
      <c r="H20" s="65"/>
      <c r="I20" s="14"/>
      <c r="J20" s="16"/>
      <c r="K20" s="14"/>
      <c r="L20" s="62"/>
    </row>
    <row r="21" spans="1:12" ht="12.75">
      <c r="A21" s="21"/>
      <c r="B21" s="4"/>
      <c r="C21" s="4"/>
      <c r="D21" s="4"/>
      <c r="E21" s="4"/>
      <c r="H21" s="65"/>
      <c r="I21" s="14"/>
      <c r="J21" s="14"/>
      <c r="K21" s="14"/>
      <c r="L21" s="62"/>
    </row>
    <row r="22" spans="1:12" ht="12.75">
      <c r="A22" s="18" t="s">
        <v>125</v>
      </c>
      <c r="B22" s="4"/>
      <c r="C22" s="4"/>
      <c r="D22" s="4"/>
      <c r="E22" s="4"/>
      <c r="H22" s="65"/>
      <c r="I22" s="14"/>
      <c r="J22" s="14"/>
      <c r="K22" s="14"/>
      <c r="L22" s="62"/>
    </row>
    <row r="23" spans="1:12" ht="12.75">
      <c r="A23" s="1" t="s">
        <v>0</v>
      </c>
      <c r="B23" s="6" t="s">
        <v>1</v>
      </c>
      <c r="C23" s="7"/>
      <c r="D23" s="7"/>
      <c r="E23" s="4"/>
      <c r="H23" s="65"/>
      <c r="I23" s="14"/>
      <c r="J23" s="14"/>
      <c r="K23" s="14"/>
      <c r="L23" s="62"/>
    </row>
    <row r="24" spans="1:12" ht="12.75">
      <c r="A24" s="8" t="s">
        <v>2</v>
      </c>
      <c r="B24" s="49" t="s">
        <v>3</v>
      </c>
      <c r="C24" s="49" t="s">
        <v>4</v>
      </c>
      <c r="D24" s="50" t="s">
        <v>5</v>
      </c>
      <c r="E24" s="4"/>
      <c r="H24" s="63">
        <f aca="true" t="shared" si="0" ref="H24:J25">I25</f>
        <v>90</v>
      </c>
      <c r="I24" s="13">
        <f t="shared" si="0"/>
        <v>0</v>
      </c>
      <c r="J24" s="13">
        <f t="shared" si="0"/>
        <v>0</v>
      </c>
      <c r="K24" s="13"/>
      <c r="L24" s="62"/>
    </row>
    <row r="25" spans="1:12" ht="12.75">
      <c r="A25" s="1">
        <f>A11</f>
        <v>2007</v>
      </c>
      <c r="B25" s="11">
        <f>B4-B11</f>
        <v>250</v>
      </c>
      <c r="C25" s="11">
        <f>C4-C11</f>
        <v>90</v>
      </c>
      <c r="D25" s="11">
        <f>D4-D11</f>
        <v>0</v>
      </c>
      <c r="E25" s="4"/>
      <c r="H25" s="63">
        <f t="shared" si="0"/>
        <v>250</v>
      </c>
      <c r="I25" s="13">
        <f t="shared" si="0"/>
        <v>90</v>
      </c>
      <c r="J25" s="13">
        <f t="shared" si="0"/>
        <v>0</v>
      </c>
      <c r="K25" s="14"/>
      <c r="L25" s="62"/>
    </row>
    <row r="26" spans="1:12" ht="12.75">
      <c r="A26" s="1">
        <f>A12</f>
        <v>2008</v>
      </c>
      <c r="B26" s="11">
        <f>B5-B12</f>
        <v>240</v>
      </c>
      <c r="C26" s="11">
        <f>C5-C12</f>
        <v>176</v>
      </c>
      <c r="D26" s="11"/>
      <c r="E26" s="4"/>
      <c r="H26" s="61"/>
      <c r="I26" s="13">
        <f>J27</f>
        <v>250</v>
      </c>
      <c r="J26" s="13">
        <f>K27</f>
        <v>90</v>
      </c>
      <c r="K26" s="13">
        <f>L27</f>
        <v>0</v>
      </c>
      <c r="L26" s="62"/>
    </row>
    <row r="27" spans="1:12" ht="12.75">
      <c r="A27" s="1">
        <f>A13</f>
        <v>2009</v>
      </c>
      <c r="B27" s="11">
        <f>B6-B13</f>
        <v>270</v>
      </c>
      <c r="C27" s="11"/>
      <c r="D27" s="11"/>
      <c r="H27" s="61"/>
      <c r="I27" s="3"/>
      <c r="J27" s="13">
        <f>B25</f>
        <v>250</v>
      </c>
      <c r="K27" s="13">
        <f>C25</f>
        <v>90</v>
      </c>
      <c r="L27" s="64">
        <f>D25</f>
        <v>0</v>
      </c>
    </row>
    <row r="28" spans="8:12" ht="12.75">
      <c r="H28" s="61"/>
      <c r="I28" s="3"/>
      <c r="J28" s="13"/>
      <c r="K28" s="13">
        <f>B26</f>
        <v>240</v>
      </c>
      <c r="L28" s="64">
        <f>C26</f>
        <v>176</v>
      </c>
    </row>
    <row r="29" spans="1:12" ht="12.75">
      <c r="A29" s="4"/>
      <c r="H29" s="61"/>
      <c r="I29" s="3"/>
      <c r="J29" s="13"/>
      <c r="K29" s="13"/>
      <c r="L29" s="64">
        <f>B27</f>
        <v>270</v>
      </c>
    </row>
    <row r="30" spans="8:12" ht="12.75">
      <c r="H30" s="67"/>
      <c r="I30" s="68">
        <f>SUM(I24:I29)</f>
        <v>340</v>
      </c>
      <c r="J30" s="68">
        <f>SUM(J24:J29)</f>
        <v>340</v>
      </c>
      <c r="K30" s="68">
        <f>SUM(K24:K29)</f>
        <v>330</v>
      </c>
      <c r="L30" s="69">
        <f>SUM(L24:L29)</f>
        <v>446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4" width="8.5742187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18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>
        <v>36</v>
      </c>
      <c r="E3" s="73"/>
      <c r="F3" s="9"/>
    </row>
    <row r="4" spans="1:6" ht="12.75">
      <c r="A4" s="74">
        <f>A5-1</f>
        <v>2007</v>
      </c>
      <c r="B4" s="92">
        <f>'Claim Closing 2'!B11/'Claim Closing 2'!B4</f>
        <v>0.5</v>
      </c>
      <c r="C4" s="92">
        <f>'Claim Closing 2'!C11/'Claim Closing 2'!C4</f>
        <v>0.9</v>
      </c>
      <c r="D4" s="92">
        <f>'Claim Closing 2'!D11/'Claim Closing 2'!D4</f>
        <v>1</v>
      </c>
      <c r="E4" s="73"/>
      <c r="F4" s="10"/>
    </row>
    <row r="5" spans="1:6" ht="12.75">
      <c r="A5" s="74">
        <f>A6-1</f>
        <v>2008</v>
      </c>
      <c r="B5" s="92">
        <f>'Claim Closing 2'!B12/'Claim Closing 2'!B5</f>
        <v>0.5</v>
      </c>
      <c r="C5" s="92">
        <f>'Claim Closing 2'!C12/'Claim Closing 2'!C5</f>
        <v>0.8</v>
      </c>
      <c r="D5" s="92"/>
      <c r="E5" s="73"/>
      <c r="F5" s="12"/>
    </row>
    <row r="6" spans="1:6" ht="12.75">
      <c r="A6" s="74">
        <f>curryear</f>
        <v>2009</v>
      </c>
      <c r="B6" s="92">
        <f>'Claim Closing 2'!B13/'Claim Closing 2'!B6</f>
        <v>0.4</v>
      </c>
      <c r="C6" s="92"/>
      <c r="D6" s="92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5" ht="12.75">
      <c r="A8" s="70" t="s">
        <v>19</v>
      </c>
      <c r="B8" s="71"/>
      <c r="C8" s="72"/>
      <c r="D8" s="72"/>
      <c r="E8" s="82"/>
    </row>
    <row r="9" spans="1:5" ht="12.75">
      <c r="A9" s="74" t="s">
        <v>0</v>
      </c>
      <c r="B9" s="75" t="s">
        <v>1</v>
      </c>
      <c r="C9" s="72"/>
      <c r="D9" s="72"/>
      <c r="E9" s="82"/>
    </row>
    <row r="10" spans="1:5" ht="12.75">
      <c r="A10" s="76" t="s">
        <v>2</v>
      </c>
      <c r="B10" s="77" t="s">
        <v>3</v>
      </c>
      <c r="C10" s="77" t="s">
        <v>4</v>
      </c>
      <c r="D10" s="78">
        <v>36</v>
      </c>
      <c r="E10" s="82"/>
    </row>
    <row r="11" spans="1:5" ht="12.75">
      <c r="A11" s="74">
        <f>A4</f>
        <v>2007</v>
      </c>
      <c r="B11" s="92">
        <f>'Claim Closing 2'!B11/'Claim Closing 2'!$E4</f>
        <v>0.25</v>
      </c>
      <c r="C11" s="92">
        <f>'Claim Closing 2'!C11/'Claim Closing 2'!$E4</f>
        <v>0.81</v>
      </c>
      <c r="D11" s="92">
        <f>'Claim Closing 2'!D11/'Claim Closing 2'!$E4</f>
        <v>1</v>
      </c>
      <c r="E11" s="82"/>
    </row>
    <row r="12" spans="1:5" ht="12.75">
      <c r="A12" s="74">
        <f>A5</f>
        <v>2008</v>
      </c>
      <c r="B12" s="92">
        <f>'Claim Closing 2'!B12/'Claim Closing 2'!$E5</f>
        <v>0.24489795918367346</v>
      </c>
      <c r="C12" s="92">
        <f>'Claim Closing 2'!C12/'Claim Closing 2'!$E5</f>
        <v>0.7183673469387755</v>
      </c>
      <c r="D12" s="92"/>
      <c r="E12" s="82"/>
    </row>
    <row r="13" spans="1:5" ht="12.75">
      <c r="A13" s="74">
        <f>A6</f>
        <v>2009</v>
      </c>
      <c r="B13" s="92">
        <f>'Claim Closing 2'!B13/'Claim Closing 2'!$E6</f>
        <v>0.2</v>
      </c>
      <c r="C13" s="92"/>
      <c r="D13" s="92"/>
      <c r="E13" s="82"/>
    </row>
    <row r="14" spans="1:5" ht="12.75">
      <c r="A14" s="81"/>
      <c r="B14" s="87"/>
      <c r="C14" s="82"/>
      <c r="D14" s="82"/>
      <c r="E14" s="82"/>
    </row>
    <row r="15" spans="1:2" ht="12.75">
      <c r="A15" s="14"/>
      <c r="B15" s="16"/>
    </row>
    <row r="16" spans="1:2" ht="12.75">
      <c r="A16" s="16"/>
      <c r="B16" s="16"/>
    </row>
    <row r="17" spans="1:6" ht="12.75">
      <c r="A17" s="1"/>
      <c r="B17" s="11"/>
      <c r="C17" s="11"/>
      <c r="D17" s="11"/>
      <c r="E17" s="14"/>
      <c r="F17" s="14"/>
    </row>
    <row r="18" spans="1:6" ht="12.75">
      <c r="A18" s="1"/>
      <c r="B18" s="11"/>
      <c r="C18" s="13"/>
      <c r="D18" s="13"/>
      <c r="F18" s="17"/>
    </row>
    <row r="19" ht="12.75">
      <c r="A19" s="2" t="s">
        <v>122</v>
      </c>
    </row>
    <row r="20" ht="12.75">
      <c r="A20" s="21"/>
    </row>
    <row r="21" spans="1:4" ht="12.75">
      <c r="A21" s="21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3" max="3" width="9.7109375" style="0" customWidth="1"/>
    <col min="4" max="4" width="15.140625" style="0" bestFit="1" customWidth="1"/>
    <col min="7" max="8" width="2.140625" style="0" customWidth="1"/>
  </cols>
  <sheetData>
    <row r="1" spans="1:8" ht="12.75">
      <c r="A1" s="82"/>
      <c r="B1" s="93">
        <v>-1</v>
      </c>
      <c r="C1" s="93">
        <v>-2</v>
      </c>
      <c r="D1" s="93">
        <v>-3</v>
      </c>
      <c r="E1" s="93">
        <v>-4</v>
      </c>
      <c r="F1" s="93">
        <v>-5</v>
      </c>
      <c r="G1" s="93"/>
      <c r="H1" s="55"/>
    </row>
    <row r="2" spans="1:8" ht="12.75">
      <c r="A2" s="94"/>
      <c r="B2" s="94" t="s">
        <v>105</v>
      </c>
      <c r="C2" s="94" t="s">
        <v>83</v>
      </c>
      <c r="D2" s="94"/>
      <c r="E2" s="94"/>
      <c r="F2" s="94"/>
      <c r="G2" s="94"/>
      <c r="H2" s="53"/>
    </row>
    <row r="3" spans="1:8" ht="12.75">
      <c r="A3" s="94" t="s">
        <v>143</v>
      </c>
      <c r="B3" s="94" t="s">
        <v>106</v>
      </c>
      <c r="C3" s="94" t="s">
        <v>28</v>
      </c>
      <c r="D3" s="94" t="s">
        <v>107</v>
      </c>
      <c r="E3" s="94" t="s">
        <v>26</v>
      </c>
      <c r="F3" s="94" t="s">
        <v>108</v>
      </c>
      <c r="G3" s="94"/>
      <c r="H3" s="53"/>
    </row>
    <row r="4" spans="1:8" ht="12.75">
      <c r="A4" s="95" t="s">
        <v>144</v>
      </c>
      <c r="B4" s="95" t="s">
        <v>28</v>
      </c>
      <c r="C4" s="96" t="s">
        <v>123</v>
      </c>
      <c r="D4" s="95" t="s">
        <v>28</v>
      </c>
      <c r="E4" s="95" t="s">
        <v>28</v>
      </c>
      <c r="F4" s="95" t="s">
        <v>109</v>
      </c>
      <c r="G4" s="95"/>
      <c r="H4" s="51"/>
    </row>
    <row r="5" spans="1:8" ht="12.75">
      <c r="A5" s="82"/>
      <c r="B5" s="82"/>
      <c r="C5" s="82"/>
      <c r="D5" s="97" t="s">
        <v>110</v>
      </c>
      <c r="E5" s="94"/>
      <c r="F5" s="97" t="s">
        <v>111</v>
      </c>
      <c r="G5" s="98"/>
      <c r="H5" s="56"/>
    </row>
    <row r="6" spans="1:7" ht="6" customHeight="1">
      <c r="A6" s="82"/>
      <c r="B6" s="82"/>
      <c r="C6" s="82"/>
      <c r="D6" s="82"/>
      <c r="E6" s="82"/>
      <c r="F6" s="82"/>
      <c r="G6" s="82"/>
    </row>
    <row r="7" spans="1:8" ht="12.75">
      <c r="A7" s="94">
        <f>A9-1</f>
        <v>2005</v>
      </c>
      <c r="B7" s="99">
        <f>B9</f>
        <v>1000</v>
      </c>
      <c r="C7" s="99">
        <f>C9</f>
        <v>340</v>
      </c>
      <c r="D7" s="83">
        <v>1340</v>
      </c>
      <c r="E7" s="99">
        <f>E9</f>
        <v>1000</v>
      </c>
      <c r="F7" s="100">
        <f>E7/D7</f>
        <v>0.746268656716418</v>
      </c>
      <c r="G7" s="99"/>
      <c r="H7" s="57"/>
    </row>
    <row r="8" spans="1:8" ht="5.25" customHeight="1">
      <c r="A8" s="94"/>
      <c r="B8" s="99"/>
      <c r="C8" s="99"/>
      <c r="D8" s="99"/>
      <c r="E8" s="99"/>
      <c r="F8" s="94"/>
      <c r="G8" s="99"/>
      <c r="H8" s="53"/>
    </row>
    <row r="9" spans="1:8" ht="12.75">
      <c r="A9" s="94">
        <f>A11-1</f>
        <v>2006</v>
      </c>
      <c r="B9" s="99">
        <f>'Claim Closing 2'!I8</f>
        <v>1000</v>
      </c>
      <c r="C9" s="99">
        <f>'Claim Closing 2'!I30</f>
        <v>340</v>
      </c>
      <c r="D9" s="83">
        <f>B9+C7</f>
        <v>1340</v>
      </c>
      <c r="E9" s="99">
        <f>'Claim Closing 2'!I16</f>
        <v>1000</v>
      </c>
      <c r="F9" s="100">
        <f>E9/D9</f>
        <v>0.746268656716418</v>
      </c>
      <c r="G9" s="99"/>
      <c r="H9" s="57"/>
    </row>
    <row r="10" spans="1:8" ht="6" customHeight="1">
      <c r="A10" s="94"/>
      <c r="B10" s="99"/>
      <c r="C10" s="99"/>
      <c r="D10" s="99"/>
      <c r="E10" s="99"/>
      <c r="F10" s="94"/>
      <c r="G10" s="99"/>
      <c r="H10" s="53"/>
    </row>
    <row r="11" spans="1:8" ht="12.75">
      <c r="A11" s="94">
        <f>A13-1</f>
        <v>2007</v>
      </c>
      <c r="B11" s="99">
        <f>'Claim Closing 2'!J8</f>
        <v>1000</v>
      </c>
      <c r="C11" s="99">
        <f>'Claim Closing 2'!J30</f>
        <v>340</v>
      </c>
      <c r="D11" s="83">
        <f>B11+C9</f>
        <v>1340</v>
      </c>
      <c r="E11" s="99">
        <f>'Claim Closing 2'!J16</f>
        <v>1000</v>
      </c>
      <c r="F11" s="100">
        <f>E11/D11</f>
        <v>0.746268656716418</v>
      </c>
      <c r="G11" s="99"/>
      <c r="H11" s="57"/>
    </row>
    <row r="12" spans="1:8" ht="6" customHeight="1">
      <c r="A12" s="94"/>
      <c r="B12" s="99"/>
      <c r="C12" s="99"/>
      <c r="D12" s="99"/>
      <c r="E12" s="99"/>
      <c r="F12" s="94"/>
      <c r="G12" s="99"/>
      <c r="H12" s="53"/>
    </row>
    <row r="13" spans="1:8" ht="12.75">
      <c r="A13" s="94">
        <f>A15-1</f>
        <v>2008</v>
      </c>
      <c r="B13" s="99">
        <f>'Claim Closing 2'!K8</f>
        <v>980</v>
      </c>
      <c r="C13" s="99">
        <f>'Claim Closing 2'!K30</f>
        <v>330</v>
      </c>
      <c r="D13" s="83">
        <f>B13+C11</f>
        <v>1320</v>
      </c>
      <c r="E13" s="99">
        <f>'Claim Closing 2'!K16</f>
        <v>990</v>
      </c>
      <c r="F13" s="100">
        <f>E13/D13</f>
        <v>0.75</v>
      </c>
      <c r="G13" s="99"/>
      <c r="H13" s="57"/>
    </row>
    <row r="14" spans="1:8" ht="6" customHeight="1">
      <c r="A14" s="94"/>
      <c r="B14" s="99"/>
      <c r="C14" s="99"/>
      <c r="D14" s="99"/>
      <c r="E14" s="99"/>
      <c r="F14" s="94"/>
      <c r="G14" s="99"/>
      <c r="H14" s="53"/>
    </row>
    <row r="15" spans="1:8" ht="12.75">
      <c r="A15" s="94">
        <f>curryear</f>
        <v>2009</v>
      </c>
      <c r="B15" s="99">
        <f>'Claim Closing 2'!L8</f>
        <v>950</v>
      </c>
      <c r="C15" s="99">
        <f>'Claim Closing 2'!L30</f>
        <v>446</v>
      </c>
      <c r="D15" s="101">
        <f>B15+C13</f>
        <v>1280</v>
      </c>
      <c r="E15" s="99">
        <f>'Claim Closing 2'!L16</f>
        <v>834</v>
      </c>
      <c r="F15" s="100">
        <f>E15/D15</f>
        <v>0.6515625</v>
      </c>
      <c r="G15" s="99"/>
      <c r="H15" s="57"/>
    </row>
    <row r="16" spans="1:7" ht="6.75" customHeight="1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102" t="s">
        <v>124</v>
      </c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22" ht="12.75">
      <c r="A22" t="s">
        <v>126</v>
      </c>
    </row>
    <row r="23" ht="12.75">
      <c r="A23" t="s">
        <v>127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2.140625" style="2" customWidth="1"/>
    <col min="3" max="3" width="11.7109375" style="2" customWidth="1"/>
    <col min="4" max="4" width="10.851562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112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>
        <v>36</v>
      </c>
      <c r="E3" s="73"/>
      <c r="F3" s="9"/>
    </row>
    <row r="4" spans="1:6" ht="12.75">
      <c r="A4" s="74">
        <f>A5-1</f>
        <v>2007</v>
      </c>
      <c r="B4" s="103">
        <f>'Claim Closing 3'!$B$13</f>
        <v>0.2</v>
      </c>
      <c r="C4" s="103">
        <f>'Claim Closing 3'!$C$12</f>
        <v>0.7183673469387755</v>
      </c>
      <c r="D4" s="103">
        <f>'Claim Closing 3'!$D$11</f>
        <v>1</v>
      </c>
      <c r="E4" s="73"/>
      <c r="F4" s="10"/>
    </row>
    <row r="5" spans="1:6" ht="12.75">
      <c r="A5" s="74">
        <f>A6-1</f>
        <v>2008</v>
      </c>
      <c r="B5" s="103">
        <f>'Claim Closing 3'!$B$13</f>
        <v>0.2</v>
      </c>
      <c r="C5" s="103">
        <f>'Claim Closing 3'!$C$12</f>
        <v>0.7183673469387755</v>
      </c>
      <c r="D5" s="103"/>
      <c r="E5" s="73"/>
      <c r="F5" s="12"/>
    </row>
    <row r="6" spans="1:6" ht="12.75">
      <c r="A6" s="74">
        <f>curryear</f>
        <v>2009</v>
      </c>
      <c r="B6" s="103">
        <f>'Claim Closing 3'!$B$13</f>
        <v>0.2</v>
      </c>
      <c r="C6" s="103"/>
      <c r="D6" s="10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5" ht="12.75">
      <c r="A8" s="70" t="s">
        <v>20</v>
      </c>
      <c r="B8" s="71"/>
      <c r="C8" s="72"/>
      <c r="D8" s="72"/>
      <c r="E8" s="82"/>
    </row>
    <row r="9" spans="1:5" ht="12.75">
      <c r="A9" s="74" t="s">
        <v>0</v>
      </c>
      <c r="B9" s="75" t="s">
        <v>1</v>
      </c>
      <c r="C9" s="72"/>
      <c r="D9" s="72"/>
      <c r="E9" s="72" t="s">
        <v>17</v>
      </c>
    </row>
    <row r="10" spans="1:5" ht="12.75">
      <c r="A10" s="76" t="s">
        <v>2</v>
      </c>
      <c r="B10" s="77" t="s">
        <v>3</v>
      </c>
      <c r="C10" s="77" t="s">
        <v>4</v>
      </c>
      <c r="D10" s="78" t="s">
        <v>5</v>
      </c>
      <c r="E10" s="82"/>
    </row>
    <row r="11" spans="1:5" ht="12.75">
      <c r="A11" s="74">
        <f>A4</f>
        <v>2007</v>
      </c>
      <c r="B11" s="101">
        <f>'Claim Closing 2'!$E4*'Claim Closing 4'!B4</f>
        <v>200</v>
      </c>
      <c r="C11" s="101">
        <f>'Claim Closing 2'!$E4*'Claim Closing 4'!C4</f>
        <v>718.3673469387754</v>
      </c>
      <c r="D11" s="83">
        <f>'Claim Closing 2'!$E4*'Claim Closing 4'!D4</f>
        <v>1000</v>
      </c>
      <c r="E11" s="82"/>
    </row>
    <row r="12" spans="1:5" ht="12.75">
      <c r="A12" s="74">
        <f>A5</f>
        <v>2008</v>
      </c>
      <c r="B12" s="101">
        <f>'Claim Closing 2'!$E5*'Claim Closing 4'!B5</f>
        <v>196</v>
      </c>
      <c r="C12" s="83">
        <f>'Claim Closing 2'!$E5*'Claim Closing 4'!C5</f>
        <v>704</v>
      </c>
      <c r="D12" s="83"/>
      <c r="E12" s="82"/>
    </row>
    <row r="13" spans="1:5" ht="12.75">
      <c r="A13" s="74">
        <f>A6</f>
        <v>2009</v>
      </c>
      <c r="B13" s="83">
        <f>'Claim Closing 2'!$E6*'Claim Closing 4'!B6</f>
        <v>180</v>
      </c>
      <c r="C13" s="83"/>
      <c r="D13" s="83"/>
      <c r="E13" s="80"/>
    </row>
    <row r="14" spans="1:5" ht="12.75">
      <c r="A14" s="81"/>
      <c r="B14" s="87"/>
      <c r="C14" s="82"/>
      <c r="D14" s="82"/>
      <c r="E14" s="82"/>
    </row>
    <row r="15" spans="1:5" ht="12.75">
      <c r="A15" s="81" t="s">
        <v>58</v>
      </c>
      <c r="B15" s="104"/>
      <c r="C15" s="82"/>
      <c r="D15" s="82"/>
      <c r="E15" s="82"/>
    </row>
    <row r="16" spans="1:5" ht="12.75">
      <c r="A16" s="87" t="s">
        <v>21</v>
      </c>
      <c r="B16" s="87"/>
      <c r="C16" s="82"/>
      <c r="D16" s="82"/>
      <c r="E16" s="82"/>
    </row>
    <row r="17" spans="1:6" ht="12.75">
      <c r="A17" s="87" t="s">
        <v>22</v>
      </c>
      <c r="B17" s="80"/>
      <c r="C17" s="80"/>
      <c r="D17" s="80"/>
      <c r="E17" s="81"/>
      <c r="F17" s="14"/>
    </row>
    <row r="18" spans="1:6" ht="12.75">
      <c r="A18" s="87" t="s">
        <v>23</v>
      </c>
      <c r="B18" s="80"/>
      <c r="C18" s="84"/>
      <c r="D18" s="84"/>
      <c r="E18" s="82"/>
      <c r="F18" s="17"/>
    </row>
    <row r="19" spans="1:5" ht="12.75">
      <c r="A19" s="82"/>
      <c r="B19" s="82"/>
      <c r="C19" s="82"/>
      <c r="D19" s="82"/>
      <c r="E19" s="82"/>
    </row>
    <row r="20" ht="12.75">
      <c r="A20" s="21"/>
    </row>
    <row r="21" spans="1:4" ht="12.75">
      <c r="A21" s="21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 t="s">
        <v>131</v>
      </c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.28125" style="2" bestFit="1" customWidth="1"/>
    <col min="3" max="3" width="7.7109375" style="2" bestFit="1" customWidth="1"/>
    <col min="4" max="4" width="8.28125" style="2" bestFit="1" customWidth="1"/>
    <col min="5" max="5" width="7.7109375" style="2" bestFit="1" customWidth="1"/>
    <col min="6" max="6" width="8.57421875" style="2" customWidth="1"/>
    <col min="7" max="7" width="11.00390625" style="2" bestFit="1" customWidth="1"/>
    <col min="8" max="16384" width="9.140625" style="2" customWidth="1"/>
  </cols>
  <sheetData>
    <row r="1" spans="1:6" ht="12.75">
      <c r="A1" s="39"/>
      <c r="B1" s="30"/>
      <c r="C1" s="39"/>
      <c r="D1" s="39"/>
      <c r="E1" s="38"/>
      <c r="F1" s="39"/>
    </row>
    <row r="2" spans="1:6" ht="12.75">
      <c r="A2" s="39"/>
      <c r="B2" s="30"/>
      <c r="C2" s="30" t="s">
        <v>24</v>
      </c>
      <c r="D2" s="31" t="s">
        <v>25</v>
      </c>
      <c r="E2" s="31" t="s">
        <v>24</v>
      </c>
      <c r="F2" s="31"/>
    </row>
    <row r="3" spans="1:6" ht="12.75">
      <c r="A3" s="39"/>
      <c r="B3" s="30"/>
      <c r="C3" s="31" t="s">
        <v>26</v>
      </c>
      <c r="D3" s="31" t="s">
        <v>26</v>
      </c>
      <c r="E3" s="31" t="s">
        <v>27</v>
      </c>
      <c r="F3" s="31" t="s">
        <v>25</v>
      </c>
    </row>
    <row r="4" spans="1:6" ht="12.75">
      <c r="A4" s="31" t="s">
        <v>0</v>
      </c>
      <c r="B4" s="30"/>
      <c r="C4" s="40" t="s">
        <v>28</v>
      </c>
      <c r="D4" s="31" t="s">
        <v>28</v>
      </c>
      <c r="E4" s="31" t="s">
        <v>29</v>
      </c>
      <c r="F4" s="31" t="s">
        <v>27</v>
      </c>
    </row>
    <row r="5" spans="1:6" ht="12.75">
      <c r="A5" s="41" t="s">
        <v>2</v>
      </c>
      <c r="B5" s="42" t="s">
        <v>30</v>
      </c>
      <c r="C5" s="43" t="s">
        <v>59</v>
      </c>
      <c r="D5" s="43" t="s">
        <v>60</v>
      </c>
      <c r="E5" s="44" t="s">
        <v>31</v>
      </c>
      <c r="F5" s="41" t="s">
        <v>29</v>
      </c>
    </row>
    <row r="6" spans="1:6" ht="12.75">
      <c r="A6" s="31">
        <f>A11-1</f>
        <v>2008</v>
      </c>
      <c r="B6" s="30">
        <v>0</v>
      </c>
      <c r="C6" s="37">
        <v>0</v>
      </c>
      <c r="D6" s="38">
        <v>0</v>
      </c>
      <c r="E6" s="38">
        <v>0</v>
      </c>
      <c r="F6" s="31">
        <v>0</v>
      </c>
    </row>
    <row r="7" spans="1:6" ht="12.75">
      <c r="A7" s="31">
        <f>A6</f>
        <v>2008</v>
      </c>
      <c r="B7" s="30">
        <v>12</v>
      </c>
      <c r="C7" s="37">
        <f>'Claim Closing 2'!B11</f>
        <v>250</v>
      </c>
      <c r="D7" s="38">
        <f>'Claim Closing 4'!B11</f>
        <v>200</v>
      </c>
      <c r="E7" s="38">
        <f>'Claim Closing 1'!B4</f>
        <v>1000</v>
      </c>
      <c r="F7" s="31" t="s">
        <v>32</v>
      </c>
    </row>
    <row r="8" spans="1:6" ht="12.75">
      <c r="A8" s="31">
        <f>A7</f>
        <v>2008</v>
      </c>
      <c r="B8" s="30">
        <v>24</v>
      </c>
      <c r="C8" s="37">
        <f>'Claim Closing 2'!C11</f>
        <v>810</v>
      </c>
      <c r="D8" s="38">
        <f>'Claim Closing 4'!C11</f>
        <v>718.3673469387754</v>
      </c>
      <c r="E8" s="38">
        <f>'Claim Closing 1'!C4</f>
        <v>4000</v>
      </c>
      <c r="F8" s="31" t="s">
        <v>32</v>
      </c>
    </row>
    <row r="9" spans="1:6" ht="4.5" customHeight="1">
      <c r="A9" s="45"/>
      <c r="B9" s="46"/>
      <c r="C9" s="47"/>
      <c r="D9" s="48"/>
      <c r="E9" s="48"/>
      <c r="F9" s="45"/>
    </row>
    <row r="10" spans="1:6" ht="3.75" customHeight="1">
      <c r="A10" s="39"/>
      <c r="B10" s="31"/>
      <c r="C10" s="37"/>
      <c r="D10" s="38"/>
      <c r="E10" s="38"/>
      <c r="F10" s="31"/>
    </row>
    <row r="11" spans="1:6" ht="12.75">
      <c r="A11" s="31">
        <f>curryear</f>
        <v>2009</v>
      </c>
      <c r="B11" s="30">
        <v>0</v>
      </c>
      <c r="C11" s="37">
        <v>0</v>
      </c>
      <c r="D11" s="38">
        <v>0</v>
      </c>
      <c r="E11" s="38">
        <v>0</v>
      </c>
      <c r="F11" s="31">
        <v>0</v>
      </c>
    </row>
    <row r="12" spans="1:6" ht="12.75">
      <c r="A12" s="31">
        <f>A11</f>
        <v>2009</v>
      </c>
      <c r="B12" s="30">
        <v>12</v>
      </c>
      <c r="C12" s="37">
        <f>'Claim Closing 2'!B12</f>
        <v>240</v>
      </c>
      <c r="D12" s="38">
        <f>'Claim Closing 4'!B12</f>
        <v>196</v>
      </c>
      <c r="E12" s="38">
        <f>'Claim Closing 1'!B5</f>
        <v>1000</v>
      </c>
      <c r="F12" s="31" t="s">
        <v>32</v>
      </c>
    </row>
    <row r="15" ht="12.75">
      <c r="A15" s="2" t="s">
        <v>99</v>
      </c>
    </row>
    <row r="16" ht="12.75">
      <c r="B16" s="11"/>
    </row>
    <row r="20" spans="2:4" ht="12.75">
      <c r="B20" s="14"/>
      <c r="C20" s="14"/>
      <c r="D20" s="14"/>
    </row>
    <row r="21" spans="3:4" ht="12.75">
      <c r="C21" s="17"/>
      <c r="D21" s="17"/>
    </row>
    <row r="23" ht="12.75">
      <c r="B23" s="21"/>
    </row>
    <row r="24" spans="2:6" ht="12.75">
      <c r="B24" s="21"/>
      <c r="C24" s="4"/>
      <c r="D24" s="4"/>
      <c r="E24" s="4"/>
      <c r="F24" s="4"/>
    </row>
    <row r="25" spans="2:6" ht="12.75">
      <c r="B25" s="18"/>
      <c r="C25" s="4"/>
      <c r="D25" s="4"/>
      <c r="E25" s="4"/>
      <c r="F25" s="4"/>
    </row>
    <row r="26" spans="2:6" ht="12.75">
      <c r="B26" s="18"/>
      <c r="C26" s="4"/>
      <c r="D26" s="4"/>
      <c r="E26" s="4"/>
      <c r="F26" s="4"/>
    </row>
    <row r="27" spans="2:6" ht="12.75">
      <c r="B27" s="18"/>
      <c r="C27" s="4"/>
      <c r="D27" s="4"/>
      <c r="E27" s="4"/>
      <c r="F27" s="4"/>
    </row>
    <row r="28" spans="2:6" ht="12.75">
      <c r="B28" s="18"/>
      <c r="C28" s="4"/>
      <c r="D28" s="4"/>
      <c r="E28" s="4"/>
      <c r="F28" s="4"/>
    </row>
    <row r="29" spans="2:6" ht="12.75">
      <c r="B29" s="18"/>
      <c r="C29" s="4"/>
      <c r="D29" s="4"/>
      <c r="E29" s="4"/>
      <c r="F29" s="4"/>
    </row>
    <row r="32" ht="12.75">
      <c r="B32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>revised May07 L Halliwell</dc:description>
  <cp:lastModifiedBy>Cecily Marx</cp:lastModifiedBy>
  <cp:lastPrinted>2002-06-20T16:29:02Z</cp:lastPrinted>
  <dcterms:created xsi:type="dcterms:W3CDTF">2000-04-10T17:40:29Z</dcterms:created>
  <dcterms:modified xsi:type="dcterms:W3CDTF">2010-09-23T13:46:59Z</dcterms:modified>
  <cp:category/>
  <cp:version/>
  <cp:contentType/>
  <cp:contentStatus/>
</cp:coreProperties>
</file>