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A_Selection 1" sheetId="4" state="hidden" r:id="rId4"/>
    <sheet name="Line A_Selection 2" sheetId="5" state="hidden" r:id="rId5"/>
    <sheet name="Line A_Selection 3" sheetId="6" state="hidden" r:id="rId6"/>
    <sheet name="Line A_Selection 4" sheetId="7" state="hidden" r:id="rId7"/>
  </sheets>
  <definedNames>
    <definedName name="_xlnm.Print_Area" localSheetId="1">'Graph'!$A$1:$O$31</definedName>
    <definedName name="_xlnm.Print_Area" localSheetId="3">'Line A_Selection 1'!$BE$2:$BM$17</definedName>
    <definedName name="_xlnm.Print_Area" localSheetId="4">'Line A_Selection 2'!$BE$2:$BM$17</definedName>
    <definedName name="_xlnm.Print_Area" localSheetId="5">'Line A_Selection 3'!$BE$2:$BM$17</definedName>
    <definedName name="_xlnm.Print_Area" localSheetId="6">'Line A_Selection 4'!$BE$2:$BM$17</definedName>
  </definedNames>
  <calcPr fullCalcOnLoad="1"/>
</workbook>
</file>

<file path=xl/sharedStrings.xml><?xml version="1.0" encoding="utf-8"?>
<sst xmlns="http://schemas.openxmlformats.org/spreadsheetml/2006/main" count="445" uniqueCount="78">
  <si>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</si>
  <si>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</si>
  <si>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</si>
  <si>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</si>
  <si>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</si>
  <si>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</si>
  <si>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</si>
  <si>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</si>
  <si>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</si>
  <si>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</si>
  <si>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</si>
  <si>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</si>
  <si>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</si>
  <si>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</si>
  <si>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</si>
  <si>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</si>
  <si>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</si>
  <si>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</si>
  <si>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</si>
  <si>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</si>
  <si>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</si>
  <si>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</si>
  <si>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</si>
  <si>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</si>
  <si>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</si>
  <si>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</si>
  <si>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</si>
  <si>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</si>
  <si>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</si>
  <si>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</si>
  <si>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</si>
  <si>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</si>
  <si>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</si>
  <si>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</si>
  <si>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</si>
  <si>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</si>
  <si>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</si>
  <si>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</si>
  <si>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</si>
  <si>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</si>
  <si>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</si>
  <si>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</si>
  <si>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</si>
  <si>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at 12/31/02</t>
  </si>
  <si>
    <t>Average</t>
  </si>
  <si>
    <t>Surplus</t>
  </si>
  <si>
    <t>Indication</t>
  </si>
  <si>
    <t>Indication - Avg</t>
  </si>
  <si>
    <t>Indication / Surplus</t>
  </si>
  <si>
    <t xml:space="preserve">High Estimate  </t>
  </si>
  <si>
    <t xml:space="preserve">Midpoint  </t>
  </si>
  <si>
    <t xml:space="preserve">Average  </t>
  </si>
  <si>
    <t xml:space="preserve">Median  </t>
  </si>
  <si>
    <t xml:space="preserve">Low Estimate  </t>
  </si>
  <si>
    <t xml:space="preserve"> = High Estimate - Low Estimate</t>
  </si>
  <si>
    <t xml:space="preserve"> = Surplus</t>
  </si>
  <si>
    <t xml:space="preserve"> = Range as percent of surplus</t>
  </si>
  <si>
    <t>GO TO THE GRAPH TAB TO SEE RESULTS</t>
  </si>
  <si>
    <t>OF LDFs</t>
  </si>
  <si>
    <t>AND ELRs</t>
  </si>
  <si>
    <t>Line A:</t>
  </si>
  <si>
    <t>YOU SET THE RESERVE FOR LINE A   (Example 1)</t>
  </si>
  <si>
    <t>PICK THREE SETS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</si>
  <si>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</si>
  <si>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</si>
  <si>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</si>
  <si>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</si>
  <si>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</si>
  <si>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</si>
  <si>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</si>
  <si>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</si>
  <si>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</si>
  <si>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</si>
  <si>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</si>
  <si>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Inc LDM 1</t>
  </si>
  <si>
    <t>1. LOW Estimate</t>
  </si>
  <si>
    <t>3. BEST Estimate</t>
  </si>
  <si>
    <t>2. HIGH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</si>
</sst>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24"/>
      <color indexed="13"/>
      <name val="Arial"/>
      <family val="2"/>
    </font>
    <font>
      <sz val="12"/>
      <color indexed="13"/>
      <name val="Helv"/>
      <family val="0"/>
    </font>
    <font>
      <sz val="16"/>
      <color indexed="13"/>
      <name val="Helv"/>
      <family val="0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18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11" fillId="0" borderId="0" xfId="0" applyFont="1" applyBorder="1" applyAlignment="1">
      <alignment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0" fontId="12" fillId="0" borderId="10" xfId="56" applyFont="1" applyBorder="1" applyAlignment="1">
      <alignment horizontal="center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7" xfId="0" applyFont="1" applyBorder="1" applyAlignment="1">
      <alignment horizontal="center"/>
    </xf>
    <xf numFmtId="180" fontId="18" fillId="33" borderId="0" xfId="0" applyNumberFormat="1" applyFont="1" applyFill="1" applyBorder="1" applyAlignment="1">
      <alignment horizontal="center"/>
    </xf>
    <xf numFmtId="180" fontId="18" fillId="33" borderId="17" xfId="0" applyNumberFormat="1" applyFont="1" applyFill="1" applyBorder="1" applyAlignment="1">
      <alignment horizontal="center"/>
    </xf>
    <xf numFmtId="165" fontId="18" fillId="33" borderId="0" xfId="59" applyNumberFormat="1" applyFont="1" applyFill="1" applyBorder="1" applyAlignment="1">
      <alignment horizontal="center"/>
    </xf>
    <xf numFmtId="0" fontId="5" fillId="0" borderId="0" xfId="56" applyFont="1">
      <alignment/>
    </xf>
    <xf numFmtId="164" fontId="19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0" fillId="34" borderId="0" xfId="0" applyFill="1" applyAlignment="1">
      <alignment/>
    </xf>
    <xf numFmtId="164" fontId="16" fillId="34" borderId="0" xfId="0" applyFont="1" applyFill="1" applyAlignment="1">
      <alignment horizontal="center"/>
    </xf>
    <xf numFmtId="164" fontId="14" fillId="34" borderId="0" xfId="0" applyFont="1" applyFill="1" applyAlignment="1">
      <alignment/>
    </xf>
    <xf numFmtId="164" fontId="15" fillId="34" borderId="0" xfId="0" applyFont="1" applyFill="1" applyBorder="1" applyAlignment="1">
      <alignment/>
    </xf>
    <xf numFmtId="164" fontId="13" fillId="34" borderId="0" xfId="0" applyFont="1" applyFill="1" applyAlignment="1">
      <alignment horizontal="right"/>
    </xf>
    <xf numFmtId="3" fontId="13" fillId="34" borderId="0" xfId="0" applyNumberFormat="1" applyFont="1" applyFill="1" applyAlignment="1">
      <alignment horizontal="right"/>
    </xf>
    <xf numFmtId="3" fontId="13" fillId="34" borderId="0" xfId="0" applyNumberFormat="1" applyFont="1" applyFill="1" applyAlignment="1">
      <alignment/>
    </xf>
    <xf numFmtId="164" fontId="13" fillId="34" borderId="0" xfId="0" applyFont="1" applyFill="1" applyAlignment="1">
      <alignment/>
    </xf>
    <xf numFmtId="9" fontId="13" fillId="34" borderId="0" xfId="59" applyFont="1" applyFill="1" applyAlignment="1">
      <alignment/>
    </xf>
    <xf numFmtId="164" fontId="17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solidFill>
                  <a:srgbClr val="000000"/>
                </a:solidFill>
              </a:rPr>
              <a:t>Line A: Indicated Reserves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22"/>
          <c:w val="0.963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24876.74373199995</c:v>
                </c:pt>
                <c:pt idx="1">
                  <c:v>14148.157777840293</c:v>
                </c:pt>
                <c:pt idx="2">
                  <c:v>26282.23217425537</c:v>
                </c:pt>
                <c:pt idx="3">
                  <c:v>16389.566603021456</c:v>
                </c:pt>
                <c:pt idx="4">
                  <c:v>51512.81488706499</c:v>
                </c:pt>
                <c:pt idx="5">
                  <c:v>81571.49359000585</c:v>
                </c:pt>
                <c:pt idx="6">
                  <c:v>48443.560945958925</c:v>
                </c:pt>
                <c:pt idx="7">
                  <c:v>68109.49859466385</c:v>
                </c:pt>
                <c:pt idx="8">
                  <c:v>26896.23340419995</c:v>
                </c:pt>
                <c:pt idx="9">
                  <c:v>28913.115095740635</c:v>
                </c:pt>
                <c:pt idx="10">
                  <c:v>28279.06569258764</c:v>
                </c:pt>
                <c:pt idx="11">
                  <c:v>30721.281279591945</c:v>
                </c:pt>
              </c:numCache>
            </c:numRef>
          </c:val>
        </c:ser>
        <c:axId val="41356132"/>
        <c:axId val="36660869"/>
      </c:barChart>
      <c:cat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 val="autoZero"/>
        <c:auto val="1"/>
        <c:lblOffset val="100"/>
        <c:tickLblSkip val="1"/>
        <c:noMultiLvlLbl val="0"/>
      </c:catAx>
      <c:valAx>
        <c:axId val="36660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6B6BDA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1'!$BE$28:$BE$37</c:f>
              <c:numCache/>
            </c:numRef>
          </c:cat>
          <c:val>
            <c:numRef>
              <c:f>'Line A_Selection 1'!$BI$28:$BI$37</c:f>
              <c:numCache/>
            </c:numRef>
          </c:val>
        </c:ser>
        <c:axId val="61512366"/>
        <c:axId val="16740383"/>
      </c:barChart>
      <c:cat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 val="autoZero"/>
        <c:auto val="1"/>
        <c:lblOffset val="100"/>
        <c:tickLblSkip val="1"/>
        <c:noMultiLvlLbl val="0"/>
      </c:cat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1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57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2'!$BE$28:$BE$37</c:f>
              <c:numCache/>
            </c:numRef>
          </c:cat>
          <c:val>
            <c:numRef>
              <c:f>'Line A_Selection 2'!$BI$28:$BI$37</c:f>
              <c:numCache/>
            </c:numRef>
          </c:val>
        </c:ser>
        <c:axId val="16445720"/>
        <c:axId val="13793753"/>
      </c:bar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93753"/>
        <c:crosses val="autoZero"/>
        <c:auto val="1"/>
        <c:lblOffset val="100"/>
        <c:tickLblSkip val="1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3'!$BE$28:$BE$37</c:f>
              <c:numCache/>
            </c:numRef>
          </c:cat>
          <c:val>
            <c:numRef>
              <c:f>'Line A_Selection 3'!$BI$28:$BI$37</c:f>
              <c:numCache/>
            </c:numRef>
          </c:val>
        </c:ser>
        <c:axId val="57034914"/>
        <c:axId val="43552179"/>
      </c:bar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52179"/>
        <c:crosses val="autoZero"/>
        <c:auto val="1"/>
        <c:lblOffset val="100"/>
        <c:tickLblSkip val="1"/>
        <c:noMultiLvlLbl val="0"/>
      </c:catAx>
      <c:valAx>
        <c:axId val="4355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A_Selection 4'!$BE$28:$BE$37</c:f>
              <c:numCache/>
            </c:numRef>
          </c:cat>
          <c:val>
            <c:numRef>
              <c:f>'Line A_Selection 4'!$BI$28:$BI$37</c:f>
              <c:numCache/>
            </c:numRef>
          </c:val>
        </c:ser>
        <c:axId val="56425292"/>
        <c:axId val="38065581"/>
      </c:bar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13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23825" y="161925"/>
        <a:ext cx="115443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zoomScalePageLayoutView="0" workbookViewId="0" topLeftCell="A1">
      <selection activeCell="C7" sqref="C7"/>
    </sheetView>
  </sheetViews>
  <sheetFormatPr defaultColWidth="8.88671875" defaultRowHeight="15.75"/>
  <cols>
    <col min="1" max="1" width="20.5546875" style="0" bestFit="1" customWidth="1"/>
    <col min="2" max="2" width="13.99609375" style="0" customWidth="1"/>
    <col min="3" max="3" width="9.21484375" style="0" customWidth="1"/>
    <col min="4" max="4" width="9.10546875" style="0" customWidth="1"/>
    <col min="5" max="5" width="9.3359375" style="0" customWidth="1"/>
    <col min="6" max="6" width="9.4453125" style="0" customWidth="1"/>
    <col min="7" max="7" width="9.77734375" style="0" customWidth="1"/>
    <col min="8" max="8" width="10.10546875" style="0" customWidth="1"/>
    <col min="9" max="9" width="9.21484375" style="0" customWidth="1"/>
    <col min="10" max="10" width="9.10546875" style="0" customWidth="1"/>
    <col min="12" max="12" width="8.77734375" style="0" customWidth="1"/>
  </cols>
  <sheetData>
    <row r="1" spans="1:15" ht="24.75" customHeight="1" thickBot="1">
      <c r="A1" s="66"/>
      <c r="B1" s="75" t="s">
        <v>61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  <c r="O1" s="66"/>
    </row>
    <row r="2" spans="1:15" ht="24" customHeight="1">
      <c r="A2" s="66"/>
      <c r="B2" s="46" t="s">
        <v>75</v>
      </c>
      <c r="C2" s="39" t="str">
        <f>'Line A_Selection 1'!C20</f>
        <v>12 - 24</v>
      </c>
      <c r="D2" s="39" t="str">
        <f>'Line A_Selection 1'!D20</f>
        <v>24 - 36</v>
      </c>
      <c r="E2" s="39" t="str">
        <f>'Line A_Selection 1'!E20</f>
        <v>36 - 48</v>
      </c>
      <c r="F2" s="39" t="str">
        <f>'Line A_Selection 1'!F20</f>
        <v>48 - 60</v>
      </c>
      <c r="G2" s="39" t="str">
        <f>'Line A_Selection 1'!G20</f>
        <v>60 - 72</v>
      </c>
      <c r="H2" s="39" t="str">
        <f>'Line A_Selection 1'!H20</f>
        <v>72 - 84</v>
      </c>
      <c r="I2" s="39" t="str">
        <f>'Line A_Selection 1'!I20</f>
        <v>84 - 96</v>
      </c>
      <c r="J2" s="39" t="str">
        <f>'Line A_Selection 1'!J20</f>
        <v>96 - 108</v>
      </c>
      <c r="K2" s="39" t="str">
        <f>'Line A_Selection 1'!K20</f>
        <v>108 - 120</v>
      </c>
      <c r="L2" s="40" t="str">
        <f>'Line A_Selection 1'!L20</f>
        <v>120 - ULT</v>
      </c>
      <c r="M2" s="66"/>
      <c r="N2" s="66"/>
      <c r="O2" s="66"/>
    </row>
    <row r="3" spans="1:15" ht="24" customHeight="1">
      <c r="A3" s="67" t="s">
        <v>62</v>
      </c>
      <c r="B3" s="44" t="s">
        <v>37</v>
      </c>
      <c r="C3" s="60">
        <v>1.1</v>
      </c>
      <c r="D3" s="60">
        <v>1.04</v>
      </c>
      <c r="E3" s="60">
        <v>1.02</v>
      </c>
      <c r="F3" s="60">
        <v>1.01</v>
      </c>
      <c r="G3" s="60">
        <v>1.001</v>
      </c>
      <c r="H3" s="60">
        <v>1</v>
      </c>
      <c r="I3" s="60">
        <v>1</v>
      </c>
      <c r="J3" s="60">
        <v>1</v>
      </c>
      <c r="K3" s="60">
        <v>1</v>
      </c>
      <c r="L3" s="61">
        <v>1</v>
      </c>
      <c r="M3" s="66"/>
      <c r="N3" s="66"/>
      <c r="O3" s="66"/>
    </row>
    <row r="4" spans="1:15" ht="24" customHeight="1">
      <c r="A4" s="67" t="s">
        <v>58</v>
      </c>
      <c r="B4" s="44" t="s">
        <v>38</v>
      </c>
      <c r="C4" s="60">
        <v>1.15</v>
      </c>
      <c r="D4" s="60">
        <v>1.02</v>
      </c>
      <c r="E4" s="60">
        <v>1.001</v>
      </c>
      <c r="F4" s="60">
        <v>1</v>
      </c>
      <c r="G4" s="60">
        <v>1</v>
      </c>
      <c r="H4" s="60">
        <v>1</v>
      </c>
      <c r="I4" s="60">
        <v>1</v>
      </c>
      <c r="J4" s="60">
        <v>1</v>
      </c>
      <c r="K4" s="60">
        <v>1</v>
      </c>
      <c r="L4" s="61">
        <v>1</v>
      </c>
      <c r="M4" s="66"/>
      <c r="N4" s="66"/>
      <c r="O4" s="66"/>
    </row>
    <row r="5" spans="1:15" ht="24" customHeight="1">
      <c r="A5" s="68"/>
      <c r="B5" s="44"/>
      <c r="C5" s="37"/>
      <c r="D5" s="37"/>
      <c r="E5" s="37"/>
      <c r="F5" s="37"/>
      <c r="G5" s="37"/>
      <c r="H5" s="37"/>
      <c r="I5" s="37"/>
      <c r="J5" s="37"/>
      <c r="K5" s="37"/>
      <c r="L5" s="38"/>
      <c r="M5" s="66"/>
      <c r="N5" s="66"/>
      <c r="O5" s="66"/>
    </row>
    <row r="6" spans="1:15" ht="24" customHeight="1">
      <c r="A6" s="68"/>
      <c r="B6" s="44" t="s">
        <v>39</v>
      </c>
      <c r="C6" s="64">
        <v>2011</v>
      </c>
      <c r="D6" s="58">
        <f>C6-1</f>
        <v>2010</v>
      </c>
      <c r="E6" s="58">
        <f aca="true" t="shared" si="0" ref="E6:L6">D6-1</f>
        <v>2009</v>
      </c>
      <c r="F6" s="58">
        <f t="shared" si="0"/>
        <v>2008</v>
      </c>
      <c r="G6" s="58">
        <f t="shared" si="0"/>
        <v>2007</v>
      </c>
      <c r="H6" s="58">
        <f t="shared" si="0"/>
        <v>2006</v>
      </c>
      <c r="I6" s="58">
        <f t="shared" si="0"/>
        <v>2005</v>
      </c>
      <c r="J6" s="58">
        <f t="shared" si="0"/>
        <v>2004</v>
      </c>
      <c r="K6" s="58">
        <f t="shared" si="0"/>
        <v>2003</v>
      </c>
      <c r="L6" s="59">
        <f t="shared" si="0"/>
        <v>2002</v>
      </c>
      <c r="M6" s="66"/>
      <c r="N6" s="66"/>
      <c r="O6" s="66"/>
    </row>
    <row r="7" spans="1:15" ht="24" customHeight="1">
      <c r="A7" s="67" t="s">
        <v>59</v>
      </c>
      <c r="B7" s="44" t="s">
        <v>23</v>
      </c>
      <c r="C7" s="62">
        <v>0.62</v>
      </c>
      <c r="D7" s="62">
        <v>0.6</v>
      </c>
      <c r="E7" s="62">
        <v>0.6</v>
      </c>
      <c r="F7" s="62">
        <v>0.6</v>
      </c>
      <c r="G7" s="62">
        <v>0.6</v>
      </c>
      <c r="H7" s="62">
        <v>0.6</v>
      </c>
      <c r="I7" s="62">
        <v>0.6</v>
      </c>
      <c r="J7" s="62">
        <v>0.6</v>
      </c>
      <c r="K7" s="62">
        <v>0.6</v>
      </c>
      <c r="L7" s="62">
        <v>0.6</v>
      </c>
      <c r="M7" s="66"/>
      <c r="N7" s="66"/>
      <c r="O7" s="66"/>
    </row>
    <row r="8" spans="1:15" ht="4.5" customHeight="1" thickBot="1">
      <c r="A8" s="68"/>
      <c r="B8" s="45"/>
      <c r="C8" s="42"/>
      <c r="D8" s="42"/>
      <c r="E8" s="42"/>
      <c r="F8" s="42"/>
      <c r="G8" s="42"/>
      <c r="H8" s="42"/>
      <c r="I8" s="42"/>
      <c r="J8" s="42"/>
      <c r="K8" s="42"/>
      <c r="L8" s="43"/>
      <c r="M8" s="66"/>
      <c r="N8" s="66"/>
      <c r="O8" s="66"/>
    </row>
    <row r="9" spans="1:15" ht="24" customHeight="1">
      <c r="A9" s="66"/>
      <c r="B9" s="46" t="s">
        <v>77</v>
      </c>
      <c r="C9" s="39" t="str">
        <f>C2</f>
        <v>12 - 24</v>
      </c>
      <c r="D9" s="39" t="str">
        <f aca="true" t="shared" si="1" ref="D9:L9">D2</f>
        <v>24 - 36</v>
      </c>
      <c r="E9" s="39" t="str">
        <f t="shared" si="1"/>
        <v>36 - 48</v>
      </c>
      <c r="F9" s="39" t="str">
        <f t="shared" si="1"/>
        <v>48 - 60</v>
      </c>
      <c r="G9" s="39" t="str">
        <f t="shared" si="1"/>
        <v>60 - 72</v>
      </c>
      <c r="H9" s="39" t="str">
        <f t="shared" si="1"/>
        <v>72 - 84</v>
      </c>
      <c r="I9" s="39" t="str">
        <f t="shared" si="1"/>
        <v>84 - 96</v>
      </c>
      <c r="J9" s="39" t="str">
        <f t="shared" si="1"/>
        <v>96 - 108</v>
      </c>
      <c r="K9" s="39" t="str">
        <f t="shared" si="1"/>
        <v>108 - 120</v>
      </c>
      <c r="L9" s="40" t="str">
        <f t="shared" si="1"/>
        <v>120 - ULT</v>
      </c>
      <c r="M9" s="66"/>
      <c r="N9" s="66"/>
      <c r="O9" s="66"/>
    </row>
    <row r="10" spans="1:15" ht="24" customHeight="1">
      <c r="A10" s="66"/>
      <c r="B10" s="44" t="s">
        <v>37</v>
      </c>
      <c r="C10" s="60">
        <v>1.5</v>
      </c>
      <c r="D10" s="60">
        <v>1.1</v>
      </c>
      <c r="E10" s="60">
        <v>1.05</v>
      </c>
      <c r="F10" s="60">
        <v>1.025</v>
      </c>
      <c r="G10" s="60">
        <v>1.1</v>
      </c>
      <c r="H10" s="60">
        <v>1.005</v>
      </c>
      <c r="I10" s="60">
        <v>1.001</v>
      </c>
      <c r="J10" s="60">
        <v>1</v>
      </c>
      <c r="K10" s="60">
        <v>1</v>
      </c>
      <c r="L10" s="61">
        <v>1</v>
      </c>
      <c r="M10" s="66"/>
      <c r="N10" s="66"/>
      <c r="O10" s="66"/>
    </row>
    <row r="11" spans="1:15" ht="24" customHeight="1">
      <c r="A11" s="66"/>
      <c r="B11" s="44" t="s">
        <v>38</v>
      </c>
      <c r="C11" s="60">
        <v>1.2</v>
      </c>
      <c r="D11" s="60">
        <v>1.1</v>
      </c>
      <c r="E11" s="60">
        <v>1.05</v>
      </c>
      <c r="F11" s="60">
        <v>1.01</v>
      </c>
      <c r="G11" s="60">
        <v>1.005</v>
      </c>
      <c r="H11" s="60">
        <v>1.001</v>
      </c>
      <c r="I11" s="60">
        <v>1</v>
      </c>
      <c r="J11" s="60">
        <v>1</v>
      </c>
      <c r="K11" s="60">
        <v>1</v>
      </c>
      <c r="L11" s="61">
        <v>1</v>
      </c>
      <c r="M11" s="66"/>
      <c r="N11" s="66"/>
      <c r="O11" s="66"/>
    </row>
    <row r="12" spans="1:15" ht="24" customHeight="1">
      <c r="A12" s="66"/>
      <c r="B12" s="44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66"/>
      <c r="N12" s="66"/>
      <c r="O12" s="66"/>
    </row>
    <row r="13" spans="1:15" ht="24" customHeight="1">
      <c r="A13" s="66"/>
      <c r="B13" s="44" t="s">
        <v>39</v>
      </c>
      <c r="C13" s="58">
        <f>C6</f>
        <v>2011</v>
      </c>
      <c r="D13" s="58">
        <f aca="true" t="shared" si="2" ref="D13:L13">D6</f>
        <v>2010</v>
      </c>
      <c r="E13" s="58">
        <f t="shared" si="2"/>
        <v>2009</v>
      </c>
      <c r="F13" s="58">
        <f t="shared" si="2"/>
        <v>2008</v>
      </c>
      <c r="G13" s="58">
        <f t="shared" si="2"/>
        <v>2007</v>
      </c>
      <c r="H13" s="58">
        <f t="shared" si="2"/>
        <v>2006</v>
      </c>
      <c r="I13" s="58">
        <f t="shared" si="2"/>
        <v>2005</v>
      </c>
      <c r="J13" s="58">
        <f t="shared" si="2"/>
        <v>2004</v>
      </c>
      <c r="K13" s="58">
        <f t="shared" si="2"/>
        <v>2003</v>
      </c>
      <c r="L13" s="59">
        <f t="shared" si="2"/>
        <v>2002</v>
      </c>
      <c r="M13" s="66"/>
      <c r="N13" s="66"/>
      <c r="O13" s="66"/>
    </row>
    <row r="14" spans="1:15" ht="24" customHeight="1">
      <c r="A14" s="66"/>
      <c r="B14" s="44" t="s">
        <v>23</v>
      </c>
      <c r="C14" s="62">
        <v>0.62</v>
      </c>
      <c r="D14" s="62">
        <v>0.63</v>
      </c>
      <c r="E14" s="62">
        <v>0.64</v>
      </c>
      <c r="F14" s="62">
        <v>0.65</v>
      </c>
      <c r="G14" s="62">
        <v>0.66</v>
      </c>
      <c r="H14" s="62">
        <v>0.66</v>
      </c>
      <c r="I14" s="62">
        <v>0.66</v>
      </c>
      <c r="J14" s="62">
        <v>0.66</v>
      </c>
      <c r="K14" s="62">
        <v>0.66</v>
      </c>
      <c r="L14" s="62">
        <v>0.66</v>
      </c>
      <c r="M14" s="66"/>
      <c r="N14" s="66"/>
      <c r="O14" s="66"/>
    </row>
    <row r="15" spans="1:15" ht="4.5" customHeight="1" thickBot="1">
      <c r="A15" s="66"/>
      <c r="B15" s="41"/>
      <c r="C15" s="42"/>
      <c r="D15" s="42"/>
      <c r="E15" s="42"/>
      <c r="F15" s="42"/>
      <c r="G15" s="42"/>
      <c r="H15" s="42"/>
      <c r="I15" s="42"/>
      <c r="J15" s="42"/>
      <c r="K15" s="42"/>
      <c r="L15" s="43"/>
      <c r="M15" s="66"/>
      <c r="N15" s="66"/>
      <c r="O15" s="66"/>
    </row>
    <row r="16" spans="1:15" ht="24" customHeight="1">
      <c r="A16" s="66"/>
      <c r="B16" s="46" t="s">
        <v>76</v>
      </c>
      <c r="C16" s="39" t="str">
        <f>C2</f>
        <v>12 - 24</v>
      </c>
      <c r="D16" s="39" t="str">
        <f aca="true" t="shared" si="3" ref="D16:L16">D2</f>
        <v>24 - 36</v>
      </c>
      <c r="E16" s="39" t="str">
        <f t="shared" si="3"/>
        <v>36 - 48</v>
      </c>
      <c r="F16" s="39" t="str">
        <f t="shared" si="3"/>
        <v>48 - 60</v>
      </c>
      <c r="G16" s="39" t="str">
        <f t="shared" si="3"/>
        <v>60 - 72</v>
      </c>
      <c r="H16" s="39" t="str">
        <f t="shared" si="3"/>
        <v>72 - 84</v>
      </c>
      <c r="I16" s="39" t="str">
        <f t="shared" si="3"/>
        <v>84 - 96</v>
      </c>
      <c r="J16" s="39" t="str">
        <f t="shared" si="3"/>
        <v>96 - 108</v>
      </c>
      <c r="K16" s="39" t="str">
        <f t="shared" si="3"/>
        <v>108 - 120</v>
      </c>
      <c r="L16" s="40" t="str">
        <f t="shared" si="3"/>
        <v>120 - ULT</v>
      </c>
      <c r="M16" s="66"/>
      <c r="N16" s="66"/>
      <c r="O16" s="66"/>
    </row>
    <row r="17" spans="1:15" ht="24" customHeight="1">
      <c r="A17" s="66"/>
      <c r="B17" s="44" t="s">
        <v>37</v>
      </c>
      <c r="C17" s="60">
        <v>1.351</v>
      </c>
      <c r="D17" s="60">
        <v>1.049</v>
      </c>
      <c r="E17" s="60">
        <v>1.022</v>
      </c>
      <c r="F17" s="60">
        <v>1.018</v>
      </c>
      <c r="G17" s="60">
        <v>1.003</v>
      </c>
      <c r="H17" s="60">
        <v>1.001</v>
      </c>
      <c r="I17" s="60">
        <v>1</v>
      </c>
      <c r="J17" s="60">
        <v>1</v>
      </c>
      <c r="K17" s="60">
        <v>1</v>
      </c>
      <c r="L17" s="61">
        <v>1</v>
      </c>
      <c r="M17" s="66"/>
      <c r="N17" s="66"/>
      <c r="O17" s="66"/>
    </row>
    <row r="18" spans="1:15" ht="24" customHeight="1">
      <c r="A18" s="66"/>
      <c r="B18" s="44" t="s">
        <v>38</v>
      </c>
      <c r="C18" s="60">
        <v>1.179</v>
      </c>
      <c r="D18" s="60">
        <v>1.025</v>
      </c>
      <c r="E18" s="60">
        <v>1.001</v>
      </c>
      <c r="F18" s="60">
        <v>1</v>
      </c>
      <c r="G18" s="60">
        <v>1</v>
      </c>
      <c r="H18" s="60">
        <v>1</v>
      </c>
      <c r="I18" s="60">
        <v>1</v>
      </c>
      <c r="J18" s="60">
        <v>1</v>
      </c>
      <c r="K18" s="60">
        <v>1</v>
      </c>
      <c r="L18" s="61">
        <v>1</v>
      </c>
      <c r="M18" s="66"/>
      <c r="N18" s="66"/>
      <c r="O18" s="66"/>
    </row>
    <row r="19" spans="1:15" ht="24" customHeight="1">
      <c r="A19" s="66"/>
      <c r="B19" s="44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66"/>
      <c r="N19" s="66"/>
      <c r="O19" s="66"/>
    </row>
    <row r="20" spans="1:15" ht="24" customHeight="1">
      <c r="A20" s="66"/>
      <c r="B20" s="44" t="s">
        <v>39</v>
      </c>
      <c r="C20" s="58">
        <f>C6</f>
        <v>2011</v>
      </c>
      <c r="D20" s="58">
        <f aca="true" t="shared" si="4" ref="D20:L20">D6</f>
        <v>2010</v>
      </c>
      <c r="E20" s="58">
        <f t="shared" si="4"/>
        <v>2009</v>
      </c>
      <c r="F20" s="58">
        <f t="shared" si="4"/>
        <v>2008</v>
      </c>
      <c r="G20" s="58">
        <f t="shared" si="4"/>
        <v>2007</v>
      </c>
      <c r="H20" s="58">
        <f t="shared" si="4"/>
        <v>2006</v>
      </c>
      <c r="I20" s="58">
        <f t="shared" si="4"/>
        <v>2005</v>
      </c>
      <c r="J20" s="58">
        <f t="shared" si="4"/>
        <v>2004</v>
      </c>
      <c r="K20" s="58">
        <f t="shared" si="4"/>
        <v>2003</v>
      </c>
      <c r="L20" s="59">
        <f t="shared" si="4"/>
        <v>2002</v>
      </c>
      <c r="M20" s="66"/>
      <c r="N20" s="66"/>
      <c r="O20" s="66"/>
    </row>
    <row r="21" spans="1:15" ht="24" customHeight="1">
      <c r="A21" s="66"/>
      <c r="B21" s="44" t="s">
        <v>23</v>
      </c>
      <c r="C21" s="62">
        <v>0.62</v>
      </c>
      <c r="D21" s="62">
        <v>0.62</v>
      </c>
      <c r="E21" s="62">
        <v>0.62</v>
      </c>
      <c r="F21" s="62">
        <v>0.62</v>
      </c>
      <c r="G21" s="62">
        <v>0.62</v>
      </c>
      <c r="H21" s="62">
        <v>0.62</v>
      </c>
      <c r="I21" s="62">
        <v>0.62</v>
      </c>
      <c r="J21" s="62">
        <v>0.62</v>
      </c>
      <c r="K21" s="62">
        <v>0.62</v>
      </c>
      <c r="L21" s="62">
        <v>0.62</v>
      </c>
      <c r="M21" s="66"/>
      <c r="N21" s="66"/>
      <c r="O21" s="66"/>
    </row>
    <row r="22" spans="1:15" ht="4.5" customHeight="1" thickBot="1">
      <c r="A22" s="66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66"/>
      <c r="N22" s="66"/>
      <c r="O22" s="66"/>
    </row>
    <row r="23" spans="1:15" ht="10.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27.75" customHeight="1">
      <c r="A24" s="66"/>
      <c r="B24" s="69" t="s">
        <v>57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6"/>
      <c r="N24" s="66"/>
      <c r="O24" s="66"/>
    </row>
    <row r="25" spans="1:15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</row>
    <row r="27" spans="1:15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</row>
    <row r="28" spans="1:15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</sheetData>
  <sheetProtection/>
  <mergeCells count="1">
    <mergeCell ref="B1:L1"/>
  </mergeCells>
  <printOptions/>
  <pageMargins left="0.53" right="0.56" top="1" bottom="1" header="0.5" footer="0.5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1" max="1" width="5.99609375" style="0" customWidth="1"/>
    <col min="2" max="2" width="14.21484375" style="0" customWidth="1"/>
    <col min="4" max="4" width="13.21484375" style="0" bestFit="1" customWidth="1"/>
    <col min="7" max="7" width="14.4453125" style="0" bestFit="1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7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ht="15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5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1:15" ht="15.7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ht="15.75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5.7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 ht="15.75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1:15" ht="15.7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5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 ht="15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 ht="15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5.7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5.7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15.7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5.75" customHeigh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15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15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5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15.7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15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30">
      <c r="A26" s="70"/>
      <c r="B26" s="70"/>
      <c r="C26" s="70" t="s">
        <v>49</v>
      </c>
      <c r="D26" s="71">
        <f>MAX(Results!B5:M5)</f>
        <v>81571.49359000585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0">
      <c r="A27" s="70"/>
      <c r="B27" s="70"/>
      <c r="C27" s="70" t="s">
        <v>50</v>
      </c>
      <c r="D27" s="72">
        <f>(D26+D30)/2</f>
        <v>47859.825683923074</v>
      </c>
      <c r="E27" s="70"/>
      <c r="F27" s="70"/>
      <c r="G27" s="71">
        <f>D26-D30</f>
        <v>67423.33581216555</v>
      </c>
      <c r="H27" s="73" t="s">
        <v>54</v>
      </c>
      <c r="I27" s="70"/>
      <c r="J27" s="70"/>
      <c r="K27" s="70"/>
      <c r="L27" s="70"/>
      <c r="M27" s="70"/>
      <c r="N27" s="70"/>
      <c r="O27" s="70"/>
    </row>
    <row r="28" spans="1:15" ht="30">
      <c r="A28" s="70"/>
      <c r="B28" s="70"/>
      <c r="C28" s="70" t="s">
        <v>51</v>
      </c>
      <c r="D28" s="71">
        <f>AVERAGE(Results!B5:M5)</f>
        <v>37178.64698141091</v>
      </c>
      <c r="E28" s="70"/>
      <c r="F28" s="70"/>
      <c r="G28" s="71">
        <v>100000</v>
      </c>
      <c r="H28" s="73" t="s">
        <v>55</v>
      </c>
      <c r="I28" s="70"/>
      <c r="J28" s="70"/>
      <c r="K28" s="70"/>
      <c r="L28" s="70"/>
      <c r="M28" s="70"/>
      <c r="N28" s="70"/>
      <c r="O28" s="70"/>
    </row>
    <row r="29" spans="1:15" ht="30">
      <c r="A29" s="70"/>
      <c r="B29" s="70"/>
      <c r="C29" s="70" t="s">
        <v>52</v>
      </c>
      <c r="D29" s="71">
        <f>MEDIAN(Results!B5:M5)</f>
        <v>28596.090394164137</v>
      </c>
      <c r="E29" s="70"/>
      <c r="F29" s="70"/>
      <c r="G29" s="74">
        <f>G27/G28</f>
        <v>0.6742333581216555</v>
      </c>
      <c r="H29" s="73" t="s">
        <v>56</v>
      </c>
      <c r="I29" s="70"/>
      <c r="J29" s="70"/>
      <c r="K29" s="70"/>
      <c r="L29" s="70"/>
      <c r="M29" s="70"/>
      <c r="N29" s="70"/>
      <c r="O29" s="70"/>
    </row>
    <row r="30" spans="1:15" ht="30">
      <c r="A30" s="70"/>
      <c r="B30" s="70"/>
      <c r="C30" s="70" t="s">
        <v>53</v>
      </c>
      <c r="D30" s="71">
        <f>MIN(Results!B5:M5)</f>
        <v>14148.157777840293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30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30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30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</sheetData>
  <sheetProtection/>
  <printOptions/>
  <pageMargins left="0.24" right="0.19" top="1" bottom="1" header="0.5" footer="0.5"/>
  <pageSetup fitToHeight="1" fitToWidth="1" horizontalDpi="600" verticalDpi="600" orientation="landscape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15.99609375" style="0" bestFit="1" customWidth="1"/>
    <col min="2" max="13" width="9.3359375" style="0" customWidth="1"/>
    <col min="14" max="14" width="9.77734375" style="0" customWidth="1"/>
  </cols>
  <sheetData>
    <row r="1" spans="2:13" ht="15.75">
      <c r="B1" s="76" t="s">
        <v>40</v>
      </c>
      <c r="C1" s="77"/>
      <c r="D1" s="77"/>
      <c r="E1" s="78"/>
      <c r="F1" s="76" t="s">
        <v>42</v>
      </c>
      <c r="G1" s="77"/>
      <c r="H1" s="77"/>
      <c r="I1" s="78"/>
      <c r="J1" s="76" t="s">
        <v>41</v>
      </c>
      <c r="K1" s="77"/>
      <c r="L1" s="77"/>
      <c r="M1" s="78"/>
    </row>
    <row r="2" spans="2:13" ht="15.75">
      <c r="B2" s="47" t="s">
        <v>5</v>
      </c>
      <c r="C2" s="13" t="s">
        <v>6</v>
      </c>
      <c r="D2" s="13" t="s">
        <v>5</v>
      </c>
      <c r="E2" s="48" t="s">
        <v>6</v>
      </c>
      <c r="F2" s="47" t="s">
        <v>5</v>
      </c>
      <c r="G2" s="13" t="s">
        <v>6</v>
      </c>
      <c r="H2" s="13" t="s">
        <v>5</v>
      </c>
      <c r="I2" s="48" t="s">
        <v>6</v>
      </c>
      <c r="J2" s="47" t="s">
        <v>5</v>
      </c>
      <c r="K2" s="13" t="s">
        <v>6</v>
      </c>
      <c r="L2" s="13" t="s">
        <v>5</v>
      </c>
      <c r="M2" s="48" t="s">
        <v>6</v>
      </c>
    </row>
    <row r="3" spans="2:13" ht="16.5" thickBot="1">
      <c r="B3" s="49" t="s">
        <v>9</v>
      </c>
      <c r="C3" s="50" t="s">
        <v>9</v>
      </c>
      <c r="D3" s="50" t="s">
        <v>10</v>
      </c>
      <c r="E3" s="51" t="s">
        <v>10</v>
      </c>
      <c r="F3" s="49" t="s">
        <v>9</v>
      </c>
      <c r="G3" s="50" t="s">
        <v>9</v>
      </c>
      <c r="H3" s="50" t="s">
        <v>10</v>
      </c>
      <c r="I3" s="51" t="s">
        <v>10</v>
      </c>
      <c r="J3" s="49" t="s">
        <v>9</v>
      </c>
      <c r="K3" s="50" t="s">
        <v>9</v>
      </c>
      <c r="L3" s="50" t="s">
        <v>10</v>
      </c>
      <c r="M3" s="51" t="s">
        <v>10</v>
      </c>
    </row>
    <row r="4" spans="2:13" ht="15.75">
      <c r="B4" s="65" t="s">
        <v>74</v>
      </c>
      <c r="C4" s="65" t="s">
        <v>63</v>
      </c>
      <c r="D4" s="65" t="s">
        <v>64</v>
      </c>
      <c r="E4" s="65" t="s">
        <v>65</v>
      </c>
      <c r="F4" s="65" t="s">
        <v>66</v>
      </c>
      <c r="G4" s="65" t="s">
        <v>67</v>
      </c>
      <c r="H4" s="65" t="s">
        <v>68</v>
      </c>
      <c r="I4" s="65" t="s">
        <v>69</v>
      </c>
      <c r="J4" s="65" t="s">
        <v>70</v>
      </c>
      <c r="K4" s="65" t="s">
        <v>71</v>
      </c>
      <c r="L4" s="65" t="s">
        <v>72</v>
      </c>
      <c r="M4" s="65" t="s">
        <v>73</v>
      </c>
    </row>
    <row r="5" spans="1:15" ht="15.75">
      <c r="A5" t="s">
        <v>46</v>
      </c>
      <c r="B5" s="52">
        <f>'Line A_Selection 1'!BF39</f>
        <v>24876.74373199995</v>
      </c>
      <c r="C5" s="52">
        <f>'Line A_Selection 1'!BG39</f>
        <v>14148.157777840293</v>
      </c>
      <c r="D5" s="52">
        <f>'Line A_Selection 1'!BH39</f>
        <v>26282.23217425537</v>
      </c>
      <c r="E5" s="52">
        <f>'Line A_Selection 1'!BI39</f>
        <v>16389.566603021456</v>
      </c>
      <c r="F5" s="52">
        <f>'Line A_Selection 2'!BF39</f>
        <v>51512.81488706499</v>
      </c>
      <c r="G5" s="52">
        <f>'Line A_Selection 2'!BG39</f>
        <v>81571.49359000585</v>
      </c>
      <c r="H5" s="52">
        <f>'Line A_Selection 2'!BH39</f>
        <v>48443.560945958925</v>
      </c>
      <c r="I5" s="52">
        <f>'Line A_Selection 2'!BI39</f>
        <v>68109.49859466385</v>
      </c>
      <c r="J5" s="52">
        <f>'Line A_Selection 3'!BF39</f>
        <v>26896.23340419995</v>
      </c>
      <c r="K5" s="52">
        <f>'Line A_Selection 3'!BG39</f>
        <v>28913.115095740635</v>
      </c>
      <c r="L5" s="52">
        <f>'Line A_Selection 3'!BH39</f>
        <v>28279.06569258764</v>
      </c>
      <c r="M5" s="52">
        <f>'Line A_Selection 3'!BI39</f>
        <v>30721.281279591945</v>
      </c>
      <c r="N5" s="52">
        <f>AVERAGE(B5:M5)</f>
        <v>37178.64698141091</v>
      </c>
      <c r="O5" t="s">
        <v>44</v>
      </c>
    </row>
    <row r="6" spans="1:13" ht="15.75">
      <c r="A6" t="s">
        <v>47</v>
      </c>
      <c r="B6" s="52">
        <f aca="true" t="shared" si="0" ref="B6:M6">B5-$N5</f>
        <v>-12301.903249410956</v>
      </c>
      <c r="C6" s="52">
        <f t="shared" si="0"/>
        <v>-23030.489203570614</v>
      </c>
      <c r="D6" s="52">
        <f t="shared" si="0"/>
        <v>-10896.41480715554</v>
      </c>
      <c r="E6" s="52">
        <f t="shared" si="0"/>
        <v>-20789.08037838945</v>
      </c>
      <c r="F6" s="52">
        <f t="shared" si="0"/>
        <v>14334.167905654082</v>
      </c>
      <c r="G6" s="52">
        <f t="shared" si="0"/>
        <v>44392.84660859494</v>
      </c>
      <c r="H6" s="52">
        <f t="shared" si="0"/>
        <v>11264.913964548017</v>
      </c>
      <c r="I6" s="52">
        <f t="shared" si="0"/>
        <v>30930.85161325294</v>
      </c>
      <c r="J6" s="52">
        <f t="shared" si="0"/>
        <v>-10282.413577210958</v>
      </c>
      <c r="K6" s="52">
        <f t="shared" si="0"/>
        <v>-8265.531885670272</v>
      </c>
      <c r="L6" s="52">
        <f t="shared" si="0"/>
        <v>-8899.581288823269</v>
      </c>
      <c r="M6" s="52">
        <f t="shared" si="0"/>
        <v>-6457.365701818962</v>
      </c>
    </row>
    <row r="7" spans="1:15" ht="15.75">
      <c r="A7" t="s">
        <v>48</v>
      </c>
      <c r="B7" s="55">
        <f aca="true" t="shared" si="1" ref="B7:M7">B5/$N7</f>
        <v>0.2487674373199995</v>
      </c>
      <c r="C7" s="55">
        <f t="shared" si="1"/>
        <v>0.14148157777840292</v>
      </c>
      <c r="D7" s="55">
        <f t="shared" si="1"/>
        <v>0.2628223217425537</v>
      </c>
      <c r="E7" s="55">
        <f t="shared" si="1"/>
        <v>0.16389566603021455</v>
      </c>
      <c r="F7" s="55">
        <f t="shared" si="1"/>
        <v>0.5151281488706498</v>
      </c>
      <c r="G7" s="55">
        <f t="shared" si="1"/>
        <v>0.8157149359000585</v>
      </c>
      <c r="H7" s="55">
        <f t="shared" si="1"/>
        <v>0.48443560945958924</v>
      </c>
      <c r="I7" s="55">
        <f t="shared" si="1"/>
        <v>0.6810949859466385</v>
      </c>
      <c r="J7" s="55">
        <f t="shared" si="1"/>
        <v>0.2689623340419995</v>
      </c>
      <c r="K7" s="55">
        <f t="shared" si="1"/>
        <v>0.2891311509574064</v>
      </c>
      <c r="L7" s="55">
        <f t="shared" si="1"/>
        <v>0.2827906569258764</v>
      </c>
      <c r="M7" s="55">
        <f t="shared" si="1"/>
        <v>0.30721281279591944</v>
      </c>
      <c r="N7" s="52">
        <v>100000</v>
      </c>
      <c r="O7" t="s">
        <v>45</v>
      </c>
    </row>
    <row r="9" ht="15.75">
      <c r="B9" s="56"/>
    </row>
    <row r="10" ht="15.75">
      <c r="B10" s="56"/>
    </row>
    <row r="11" spans="2:4" ht="15.75">
      <c r="B11" s="56"/>
      <c r="D11" s="56"/>
    </row>
    <row r="12" spans="2:4" ht="15.75">
      <c r="B12" s="56"/>
      <c r="D12" s="57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4" t="s">
        <v>43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Selections!L7</f>
        <v>0.6</v>
      </c>
      <c r="AH8" s="17">
        <f aca="true" t="shared" si="15" ref="AH8:AH17">AF8*AG8</f>
        <v>28784.88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Selections!K7</f>
        <v>0.6</v>
      </c>
      <c r="AH9" s="17">
        <f t="shared" si="15"/>
        <v>28438.019999999997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Selections!J7</f>
        <v>0.6</v>
      </c>
      <c r="AH10" s="17">
        <f t="shared" si="15"/>
        <v>27965.16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33348.6</v>
      </c>
      <c r="BH10" s="10">
        <f t="shared" si="4"/>
        <v>33348.6</v>
      </c>
      <c r="BI10" s="10">
        <f t="shared" si="5"/>
        <v>33348.6</v>
      </c>
      <c r="BK10" s="10">
        <f t="shared" si="6"/>
        <v>33348.6</v>
      </c>
      <c r="BL10" s="10">
        <f t="shared" si="7"/>
        <v>0</v>
      </c>
      <c r="BM10" s="10">
        <f t="shared" si="8"/>
        <v>0</v>
      </c>
      <c r="BN10" s="11">
        <f t="shared" si="9"/>
        <v>0.5159334998004251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Selections!I7</f>
        <v>0.6</v>
      </c>
      <c r="AH11" s="17">
        <f t="shared" si="15"/>
        <v>30359.519999999997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43944.7008</v>
      </c>
      <c r="BH11" s="10">
        <f t="shared" si="4"/>
        <v>44364.6</v>
      </c>
      <c r="BI11" s="10">
        <f t="shared" si="5"/>
        <v>43942.464335664336</v>
      </c>
      <c r="BK11" s="10">
        <f t="shared" si="6"/>
        <v>44154.09128391609</v>
      </c>
      <c r="BL11" s="10">
        <f t="shared" si="7"/>
        <v>253.29128391608538</v>
      </c>
      <c r="BM11" s="10">
        <f t="shared" si="8"/>
        <v>-210.50871608391026</v>
      </c>
      <c r="BN11" s="11">
        <f t="shared" si="9"/>
        <v>0.6352192674998718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</v>
      </c>
      <c r="AA12" s="15">
        <f t="shared" si="13"/>
        <v>33348.6</v>
      </c>
      <c r="AE12" s="6">
        <f t="shared" si="14"/>
        <v>1997</v>
      </c>
      <c r="AF12" s="17">
        <v>64637.4</v>
      </c>
      <c r="AG12" s="20">
        <f>Selections!H7</f>
        <v>0.6</v>
      </c>
      <c r="AH12" s="17">
        <f t="shared" si="15"/>
        <v>38782.44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</v>
      </c>
      <c r="AP12" s="19">
        <f t="shared" si="18"/>
        <v>0</v>
      </c>
      <c r="AQ12" s="17">
        <f>H49</f>
        <v>33348.6</v>
      </c>
      <c r="AR12" s="17">
        <f t="shared" si="19"/>
        <v>33348.6</v>
      </c>
      <c r="BE12" s="6">
        <f t="shared" si="0"/>
        <v>1999</v>
      </c>
      <c r="BF12" s="10">
        <f t="shared" si="2"/>
        <v>59145.2</v>
      </c>
      <c r="BG12" s="10">
        <f t="shared" si="3"/>
        <v>58743.118433999996</v>
      </c>
      <c r="BH12" s="10">
        <f t="shared" si="4"/>
        <v>59145.2</v>
      </c>
      <c r="BI12" s="10">
        <f t="shared" si="5"/>
        <v>58668.62886024866</v>
      </c>
      <c r="BK12" s="10">
        <f t="shared" si="6"/>
        <v>58925.53682356216</v>
      </c>
      <c r="BL12" s="10">
        <f t="shared" si="7"/>
        <v>822.1368235621558</v>
      </c>
      <c r="BM12" s="10">
        <f t="shared" si="8"/>
        <v>-219.66317643783987</v>
      </c>
      <c r="BN12" s="11">
        <f t="shared" si="9"/>
        <v>0.681180704277928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1.001</v>
      </c>
      <c r="AA13" s="15">
        <f t="shared" si="13"/>
        <v>43944.7008</v>
      </c>
      <c r="AE13" s="6">
        <f t="shared" si="14"/>
        <v>1998</v>
      </c>
      <c r="AF13" s="17">
        <v>69510</v>
      </c>
      <c r="AG13" s="20">
        <f>Selections!G7</f>
        <v>0.6</v>
      </c>
      <c r="AH13" s="17">
        <f t="shared" si="15"/>
        <v>41706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0.0009990009990008542</v>
      </c>
      <c r="AP13" s="19">
        <f t="shared" si="18"/>
        <v>41.66433566432962</v>
      </c>
      <c r="AQ13" s="17">
        <f>G50</f>
        <v>43900.8</v>
      </c>
      <c r="AR13" s="17">
        <f t="shared" si="19"/>
        <v>43942.464335664336</v>
      </c>
      <c r="BE13" s="6">
        <f t="shared" si="0"/>
        <v>2000</v>
      </c>
      <c r="BF13" s="10">
        <f t="shared" si="2"/>
        <v>65433.56819999999</v>
      </c>
      <c r="BG13" s="10">
        <f t="shared" si="3"/>
        <v>65354.213925</v>
      </c>
      <c r="BH13" s="10">
        <f t="shared" si="4"/>
        <v>65423.68297702297</v>
      </c>
      <c r="BI13" s="10">
        <f t="shared" si="5"/>
        <v>65056.949591363795</v>
      </c>
      <c r="BK13" s="10">
        <f t="shared" si="6"/>
        <v>65317.10367334669</v>
      </c>
      <c r="BL13" s="10">
        <f t="shared" si="7"/>
        <v>1942.10367334669</v>
      </c>
      <c r="BM13" s="10">
        <f t="shared" si="8"/>
        <v>-51.09632665330719</v>
      </c>
      <c r="BN13" s="11">
        <f t="shared" si="9"/>
        <v>0.7056418597852373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1.01101</v>
      </c>
      <c r="AA14" s="15">
        <f t="shared" si="13"/>
        <v>58743.118433999996</v>
      </c>
      <c r="AE14" s="6">
        <f t="shared" si="14"/>
        <v>1999</v>
      </c>
      <c r="AF14" s="17">
        <v>86505</v>
      </c>
      <c r="AG14" s="20">
        <f>Selections!F7</f>
        <v>0.6</v>
      </c>
      <c r="AH14" s="17">
        <f t="shared" si="15"/>
        <v>51903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0.010890099999010805</v>
      </c>
      <c r="AP14" s="19">
        <f t="shared" si="18"/>
        <v>565.2288602486578</v>
      </c>
      <c r="AQ14" s="17">
        <f>F51</f>
        <v>58103.4</v>
      </c>
      <c r="AR14" s="17">
        <f t="shared" si="19"/>
        <v>58668.62886024866</v>
      </c>
      <c r="BE14" s="6">
        <f t="shared" si="0"/>
        <v>2001</v>
      </c>
      <c r="BF14" s="10">
        <f t="shared" si="2"/>
        <v>66343.63335599999</v>
      </c>
      <c r="BG14" s="10">
        <f t="shared" si="3"/>
        <v>66766.99104915839</v>
      </c>
      <c r="BH14" s="10">
        <f t="shared" si="4"/>
        <v>66179.03797026502</v>
      </c>
      <c r="BI14" s="10">
        <f t="shared" si="5"/>
        <v>66198.06772492861</v>
      </c>
      <c r="BK14" s="10">
        <f t="shared" si="6"/>
        <v>66371.932525088</v>
      </c>
      <c r="BL14" s="10">
        <f t="shared" si="7"/>
        <v>4117.132525088004</v>
      </c>
      <c r="BM14" s="10">
        <f t="shared" si="8"/>
        <v>1394.1325250880036</v>
      </c>
      <c r="BN14" s="11">
        <f t="shared" si="9"/>
        <v>0.6825038795271046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1.0312302</v>
      </c>
      <c r="AA15" s="15">
        <f t="shared" si="13"/>
        <v>65354.213925</v>
      </c>
      <c r="AE15" s="6">
        <f t="shared" si="14"/>
        <v>2000</v>
      </c>
      <c r="AF15" s="17">
        <v>92564.1</v>
      </c>
      <c r="AG15" s="20">
        <f>Selections!E7</f>
        <v>0.6</v>
      </c>
      <c r="AH15" s="17">
        <f t="shared" si="15"/>
        <v>55538.46</v>
      </c>
      <c r="AI15" s="17"/>
      <c r="AJ15" s="16">
        <f>E37</f>
        <v>0.0009990009990008542</v>
      </c>
      <c r="AK15" s="19">
        <f t="shared" si="16"/>
        <v>55.482977022968974</v>
      </c>
      <c r="AL15" s="17">
        <f>E15</f>
        <v>65368.2</v>
      </c>
      <c r="AM15" s="17">
        <f t="shared" si="17"/>
        <v>65423.68297702297</v>
      </c>
      <c r="AO15" s="16">
        <f>E74</f>
        <v>0.030284411763736196</v>
      </c>
      <c r="AP15" s="19">
        <f t="shared" si="18"/>
        <v>1681.9495913637923</v>
      </c>
      <c r="AQ15" s="17">
        <f>E52</f>
        <v>63375</v>
      </c>
      <c r="AR15" s="17">
        <f t="shared" si="19"/>
        <v>65056.949591363795</v>
      </c>
      <c r="BE15" s="6">
        <f t="shared" si="0"/>
        <v>2002</v>
      </c>
      <c r="BF15" s="10">
        <f t="shared" si="2"/>
        <v>56022.14217599999</v>
      </c>
      <c r="BG15" s="10">
        <f t="shared" si="3"/>
        <v>45771.533569681924</v>
      </c>
      <c r="BH15" s="10">
        <f t="shared" si="4"/>
        <v>57602.11122696739</v>
      </c>
      <c r="BI15" s="10">
        <f t="shared" si="5"/>
        <v>48955.856090816065</v>
      </c>
      <c r="BK15" s="10">
        <f t="shared" si="6"/>
        <v>52087.91076586634</v>
      </c>
      <c r="BL15" s="10">
        <f t="shared" si="7"/>
        <v>13289.51076586634</v>
      </c>
      <c r="BM15" s="10">
        <f t="shared" si="8"/>
        <v>4375.9107658663415</v>
      </c>
      <c r="BN15" s="11">
        <f t="shared" si="9"/>
        <v>0.4843688377737886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1.0210199999999998</v>
      </c>
      <c r="U16" s="15">
        <f t="shared" si="11"/>
        <v>66343.63335599999</v>
      </c>
      <c r="X16" s="6">
        <f t="shared" si="12"/>
        <v>2001</v>
      </c>
      <c r="Y16" s="15">
        <f>D53</f>
        <v>62254.8</v>
      </c>
      <c r="Z16" s="16">
        <f>D73</f>
        <v>1.0724794079999997</v>
      </c>
      <c r="AA16" s="15">
        <f t="shared" si="13"/>
        <v>66766.99104915839</v>
      </c>
      <c r="AE16" s="6">
        <f t="shared" si="14"/>
        <v>2001</v>
      </c>
      <c r="AF16" s="17">
        <v>97247.7</v>
      </c>
      <c r="AG16" s="20">
        <f>Selections!D7</f>
        <v>0.6</v>
      </c>
      <c r="AH16" s="17">
        <f t="shared" si="15"/>
        <v>58348.619999999995</v>
      </c>
      <c r="AI16" s="17"/>
      <c r="AJ16" s="16">
        <f>D37</f>
        <v>0.020587255881373334</v>
      </c>
      <c r="AK16" s="19">
        <f t="shared" si="16"/>
        <v>1201.2379702650176</v>
      </c>
      <c r="AL16" s="17">
        <f>D16</f>
        <v>64977.8</v>
      </c>
      <c r="AM16" s="17">
        <f t="shared" si="17"/>
        <v>66179.03797026502</v>
      </c>
      <c r="AO16" s="16">
        <f>D74</f>
        <v>0.0675811651574384</v>
      </c>
      <c r="AP16" s="19">
        <f t="shared" si="18"/>
        <v>3943.2677249286126</v>
      </c>
      <c r="AQ16" s="17">
        <f>D53</f>
        <v>62254.8</v>
      </c>
      <c r="AR16" s="17">
        <f t="shared" si="19"/>
        <v>66198.06772492861</v>
      </c>
    </row>
    <row r="17" spans="2:66" ht="13.5" thickBot="1">
      <c r="B17" s="53"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1.1741729999999997</v>
      </c>
      <c r="U17" s="15">
        <f t="shared" si="11"/>
        <v>56022.14217599999</v>
      </c>
      <c r="X17" s="6">
        <f t="shared" si="12"/>
        <v>2002</v>
      </c>
      <c r="Y17" s="15">
        <f>C54</f>
        <v>38798.4</v>
      </c>
      <c r="Z17" s="16">
        <f>C73</f>
        <v>1.1797273488</v>
      </c>
      <c r="AA17" s="15">
        <f t="shared" si="13"/>
        <v>45771.533569681924</v>
      </c>
      <c r="AE17" s="6">
        <f t="shared" si="14"/>
        <v>2002</v>
      </c>
      <c r="AF17" s="17">
        <v>107537.7</v>
      </c>
      <c r="AG17" s="22">
        <f>Selections!C7</f>
        <v>0.62</v>
      </c>
      <c r="AH17" s="17">
        <f t="shared" si="15"/>
        <v>66673.374</v>
      </c>
      <c r="AI17" s="17"/>
      <c r="AJ17" s="16">
        <f>C37</f>
        <v>0.14833674424467236</v>
      </c>
      <c r="AK17" s="19">
        <f t="shared" si="16"/>
        <v>9890.111226967387</v>
      </c>
      <c r="AL17" s="17">
        <f>C17</f>
        <v>47712</v>
      </c>
      <c r="AM17" s="17">
        <f t="shared" si="17"/>
        <v>57602.11122696739</v>
      </c>
      <c r="AO17" s="16">
        <f>C74</f>
        <v>0.1523465137794896</v>
      </c>
      <c r="AP17" s="19">
        <f t="shared" si="18"/>
        <v>10157.456090816064</v>
      </c>
      <c r="AQ17" s="17">
        <f>C54</f>
        <v>38798.4</v>
      </c>
      <c r="AR17" s="17">
        <f t="shared" si="19"/>
        <v>48955.856090816065</v>
      </c>
      <c r="BE17" s="23" t="s">
        <v>26</v>
      </c>
      <c r="BF17" s="10">
        <f>SUM(BF6:BF15)</f>
        <v>455762.443732</v>
      </c>
      <c r="BG17" s="10">
        <f>SUM(BG6:BG15)</f>
        <v>445033.8577778403</v>
      </c>
      <c r="BH17" s="10">
        <f>SUM(BH6:BH15)</f>
        <v>457167.9321742554</v>
      </c>
      <c r="BI17" s="10">
        <f>SUM(BI6:BI15)</f>
        <v>447275.2666030215</v>
      </c>
      <c r="BK17" s="10">
        <f>SUM(BK6:BK15)</f>
        <v>451309.8750717793</v>
      </c>
      <c r="BL17" s="10">
        <f>SUM(BL6:BL15)</f>
        <v>20424.175071779275</v>
      </c>
      <c r="BM17" s="10">
        <f>SUM(BM6:BM15)</f>
        <v>5288.775071779288</v>
      </c>
      <c r="BN17" s="11">
        <f>BK17/AF19</f>
        <v>0.6351278011179854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455762.443732</v>
      </c>
      <c r="X19" s="23" t="s">
        <v>26</v>
      </c>
      <c r="Y19" s="24">
        <f>SUM(Y8:Y17)</f>
        <v>430885.70000000007</v>
      </c>
      <c r="Z19" s="6"/>
      <c r="AA19" s="24">
        <f>SUM(AA8:AA17)</f>
        <v>445033.8577778403</v>
      </c>
      <c r="AE19" s="23" t="s">
        <v>26</v>
      </c>
      <c r="AF19" s="10">
        <f>SUM(AF8:AF17)</f>
        <v>710581.1999999998</v>
      </c>
      <c r="AG19" s="23"/>
      <c r="AH19" s="10">
        <f>SUM(AH8:AH17)</f>
        <v>428499.474</v>
      </c>
      <c r="AI19" s="10"/>
      <c r="AJ19" s="23"/>
      <c r="AK19" s="10">
        <f>SUM(AK8:AK17)</f>
        <v>11146.832174255373</v>
      </c>
      <c r="AL19" s="10">
        <f>SUM(AL8:AL17)</f>
        <v>446021.10000000003</v>
      </c>
      <c r="AM19" s="10">
        <f>SUM(AM8:AM17)</f>
        <v>457167.9321742554</v>
      </c>
      <c r="AN19" s="10"/>
      <c r="AP19" s="10">
        <f>SUM(AP8:AP17)</f>
        <v>16389.566603021456</v>
      </c>
      <c r="AQ19" s="10">
        <f>SUM(AQ8:AQ17)</f>
        <v>430885.70000000007</v>
      </c>
      <c r="AR19" s="10">
        <f>SUM(AR8:AR17)</f>
        <v>447275.2666030215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0</v>
      </c>
      <c r="BH32" s="10">
        <f t="shared" si="30"/>
        <v>0</v>
      </c>
      <c r="BI32" s="10">
        <f t="shared" si="31"/>
        <v>0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43.9007999999958</v>
      </c>
      <c r="BH33" s="10">
        <f t="shared" si="30"/>
        <v>463.79999999999563</v>
      </c>
      <c r="BI33" s="10">
        <f t="shared" si="31"/>
        <v>41.66433566433261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639.7184339999949</v>
      </c>
      <c r="BH34" s="10">
        <f t="shared" si="30"/>
        <v>1041.7999999999956</v>
      </c>
      <c r="BI34" s="10">
        <f t="shared" si="31"/>
        <v>565.2288602486587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1.15</v>
      </c>
      <c r="D35" s="31">
        <f>Selections!D4</f>
        <v>1.02</v>
      </c>
      <c r="E35" s="31">
        <f>Selections!E4</f>
        <v>1.001</v>
      </c>
      <c r="F35" s="31">
        <f>Selections!F4</f>
        <v>1</v>
      </c>
      <c r="G35" s="31">
        <f>Selections!G4</f>
        <v>1</v>
      </c>
      <c r="H35" s="31">
        <f>Selections!H4</f>
        <v>1</v>
      </c>
      <c r="I35" s="31">
        <f>Selections!I4</f>
        <v>1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1979.2139249999964</v>
      </c>
      <c r="BH35" s="10">
        <f t="shared" si="30"/>
        <v>2048.682977022967</v>
      </c>
      <c r="BI35" s="10">
        <f t="shared" si="31"/>
        <v>1681.9495913637948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1.1741729999999997</v>
      </c>
      <c r="D36" s="34">
        <f>PRODUCT(D35:$L35)</f>
        <v>1.0210199999999998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4088.8333559999883</v>
      </c>
      <c r="BG36" s="10">
        <f t="shared" si="29"/>
        <v>4512.191049158384</v>
      </c>
      <c r="BH36" s="10">
        <f t="shared" si="30"/>
        <v>3924.2379702650214</v>
      </c>
      <c r="BI36" s="10">
        <f t="shared" si="31"/>
        <v>3943.267724928606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0.14833674424467236</v>
      </c>
      <c r="D37" s="35">
        <f t="shared" si="33"/>
        <v>0.020587255881373334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17223.742175999985</v>
      </c>
      <c r="BG37" s="10">
        <f t="shared" si="29"/>
        <v>6973.133569681922</v>
      </c>
      <c r="BH37" s="10">
        <f t="shared" si="30"/>
        <v>18803.71122696739</v>
      </c>
      <c r="BI37" s="10">
        <f t="shared" si="31"/>
        <v>10157.456090816064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24876.74373199995</v>
      </c>
      <c r="BG39" s="10">
        <f>SUM(BG28:BG37)</f>
        <v>14148.157777840293</v>
      </c>
      <c r="BH39" s="10">
        <f>SUM(BH28:BH37)</f>
        <v>26282.23217425537</v>
      </c>
      <c r="BI39" s="10">
        <f>SUM(BI28:BI37)</f>
        <v>16389.566603021456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1.1</v>
      </c>
      <c r="D72" s="31">
        <f>Selections!D3</f>
        <v>1.04</v>
      </c>
      <c r="E72" s="31">
        <f>Selections!E3</f>
        <v>1.02</v>
      </c>
      <c r="F72" s="31">
        <f>Selections!F3</f>
        <v>1.01</v>
      </c>
      <c r="G72" s="31">
        <f>Selections!G3</f>
        <v>1.001</v>
      </c>
      <c r="H72" s="31">
        <f>Selections!H3</f>
        <v>1</v>
      </c>
      <c r="I72" s="31">
        <f>Selections!I3</f>
        <v>1</v>
      </c>
      <c r="J72" s="31">
        <f>Selections!J3</f>
        <v>1</v>
      </c>
      <c r="K72" s="32">
        <f>Selections!K3</f>
        <v>1</v>
      </c>
      <c r="L72" s="33">
        <f>Selections!L3</f>
        <v>1</v>
      </c>
    </row>
    <row r="73" spans="2:12" ht="12.75">
      <c r="B73" s="8" t="s">
        <v>32</v>
      </c>
      <c r="C73" s="34">
        <f>PRODUCT(C72:$L72)</f>
        <v>1.1797273488</v>
      </c>
      <c r="D73" s="34">
        <f>PRODUCT(D72:$L72)</f>
        <v>1.0724794079999997</v>
      </c>
      <c r="E73" s="34">
        <f>PRODUCT(E72:$L72)</f>
        <v>1.0312302</v>
      </c>
      <c r="F73" s="34">
        <f>PRODUCT(F72:$L72)</f>
        <v>1.01101</v>
      </c>
      <c r="G73" s="34">
        <f>PRODUCT(G72:$L72)</f>
        <v>1.001</v>
      </c>
      <c r="H73" s="34">
        <f>PRODUCT(H72:$L72)</f>
        <v>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0.1523465137794896</v>
      </c>
      <c r="D74" s="35">
        <f t="shared" si="43"/>
        <v>0.0675811651574384</v>
      </c>
      <c r="E74" s="35">
        <f t="shared" si="43"/>
        <v>0.030284411763736196</v>
      </c>
      <c r="F74" s="35">
        <f t="shared" si="43"/>
        <v>0.010890099999010805</v>
      </c>
      <c r="G74" s="35">
        <f t="shared" si="43"/>
        <v>0.0009990009990008542</v>
      </c>
      <c r="H74" s="35">
        <f t="shared" si="43"/>
        <v>0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H35" sqref="H35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Selections!L14</f>
        <v>0.66</v>
      </c>
      <c r="AH8" s="17">
        <f aca="true" t="shared" si="15" ref="AH8:AH17">AF8*AG8</f>
        <v>31663.368000000002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7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Selections!K14</f>
        <v>0.66</v>
      </c>
      <c r="AH9" s="17">
        <f t="shared" si="15"/>
        <v>31281.822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36611.074499999995</v>
      </c>
      <c r="BH9" s="10">
        <f t="shared" si="4"/>
        <v>36574.5</v>
      </c>
      <c r="BI9" s="10">
        <f t="shared" si="5"/>
        <v>36607.862109890106</v>
      </c>
      <c r="BK9" s="10">
        <f t="shared" si="6"/>
        <v>36591.98415247252</v>
      </c>
      <c r="BL9" s="10">
        <f t="shared" si="7"/>
        <v>17.48415247251978</v>
      </c>
      <c r="BM9" s="10">
        <f t="shared" si="8"/>
        <v>17.48415247251978</v>
      </c>
      <c r="BN9" s="11">
        <f t="shared" si="9"/>
        <v>0.7231731757117211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Selections!J14</f>
        <v>0.66</v>
      </c>
      <c r="AH10" s="17">
        <f t="shared" si="15"/>
        <v>30761.676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33381.948599999996</v>
      </c>
      <c r="BG10" s="10">
        <f t="shared" si="3"/>
        <v>33548.85834299999</v>
      </c>
      <c r="BH10" s="10">
        <f t="shared" si="4"/>
        <v>33391.21806593406</v>
      </c>
      <c r="BI10" s="10">
        <f t="shared" si="5"/>
        <v>33603.24824471051</v>
      </c>
      <c r="BK10" s="10">
        <f t="shared" si="6"/>
        <v>33481.31831341114</v>
      </c>
      <c r="BL10" s="10">
        <f t="shared" si="7"/>
        <v>132.71831341114012</v>
      </c>
      <c r="BM10" s="10">
        <f t="shared" si="8"/>
        <v>132.71831341114012</v>
      </c>
      <c r="BN10" s="11">
        <f t="shared" si="9"/>
        <v>0.517986774118562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1.001</v>
      </c>
      <c r="AA11" s="15">
        <f t="shared" si="13"/>
        <v>36611.074499999995</v>
      </c>
      <c r="AE11" s="6">
        <f t="shared" si="14"/>
        <v>1996</v>
      </c>
      <c r="AF11" s="17">
        <v>50599.2</v>
      </c>
      <c r="AG11" s="20">
        <f>Selections!I14</f>
        <v>0.66</v>
      </c>
      <c r="AH11" s="17">
        <f t="shared" si="15"/>
        <v>33395.472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0.0009990009990008542</v>
      </c>
      <c r="AP11" s="19">
        <f t="shared" si="18"/>
        <v>33.36210989010505</v>
      </c>
      <c r="AQ11" s="17">
        <f>I48</f>
        <v>36574.5</v>
      </c>
      <c r="AR11" s="17">
        <f t="shared" si="19"/>
        <v>36607.862109890106</v>
      </c>
      <c r="BE11" s="6">
        <f t="shared" si="0"/>
        <v>1998</v>
      </c>
      <c r="BF11" s="10">
        <f t="shared" si="2"/>
        <v>44631.00942299999</v>
      </c>
      <c r="BG11" s="10">
        <f t="shared" si="3"/>
        <v>48580.8667344</v>
      </c>
      <c r="BH11" s="10">
        <f t="shared" si="4"/>
        <v>44638.44454649827</v>
      </c>
      <c r="BI11" s="10">
        <f t="shared" si="5"/>
        <v>48320.34958772571</v>
      </c>
      <c r="BK11" s="10">
        <f t="shared" si="6"/>
        <v>46542.66757290599</v>
      </c>
      <c r="BL11" s="10">
        <f t="shared" si="7"/>
        <v>2641.8675729059905</v>
      </c>
      <c r="BM11" s="10">
        <f t="shared" si="8"/>
        <v>2178.067572905995</v>
      </c>
      <c r="BN11" s="11">
        <f t="shared" si="9"/>
        <v>0.6695823273328441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1.001</v>
      </c>
      <c r="U12" s="15">
        <f t="shared" si="11"/>
        <v>33381.948599999996</v>
      </c>
      <c r="X12" s="6">
        <f t="shared" si="12"/>
        <v>1997</v>
      </c>
      <c r="Y12" s="15">
        <f>H49</f>
        <v>33348.6</v>
      </c>
      <c r="Z12" s="16">
        <f>H73</f>
        <v>1.0060049999999998</v>
      </c>
      <c r="AA12" s="15">
        <f t="shared" si="13"/>
        <v>33548.85834299999</v>
      </c>
      <c r="AE12" s="6">
        <f t="shared" si="14"/>
        <v>1997</v>
      </c>
      <c r="AF12" s="17">
        <v>64637.4</v>
      </c>
      <c r="AG12" s="20">
        <f>Selections!H14</f>
        <v>0.66</v>
      </c>
      <c r="AH12" s="17">
        <f t="shared" si="15"/>
        <v>42660.684</v>
      </c>
      <c r="AI12" s="17"/>
      <c r="AJ12" s="16">
        <f>H37</f>
        <v>0.0009990009990008542</v>
      </c>
      <c r="AK12" s="19">
        <f t="shared" si="16"/>
        <v>42.61806593405976</v>
      </c>
      <c r="AL12" s="17">
        <f>H12</f>
        <v>33348.6</v>
      </c>
      <c r="AM12" s="17">
        <f t="shared" si="17"/>
        <v>33391.21806593406</v>
      </c>
      <c r="AO12" s="16">
        <f>H74</f>
        <v>0.005969155222886435</v>
      </c>
      <c r="AP12" s="19">
        <f t="shared" si="18"/>
        <v>254.64824471050778</v>
      </c>
      <c r="AQ12" s="17">
        <f>H49</f>
        <v>33348.6</v>
      </c>
      <c r="AR12" s="17">
        <f t="shared" si="19"/>
        <v>33603.24824471051</v>
      </c>
      <c r="BE12" s="6">
        <f t="shared" si="0"/>
        <v>1999</v>
      </c>
      <c r="BF12" s="10">
        <f t="shared" si="2"/>
        <v>60095.37059525999</v>
      </c>
      <c r="BG12" s="10">
        <f t="shared" si="3"/>
        <v>65904.9805589175</v>
      </c>
      <c r="BH12" s="10">
        <f t="shared" si="4"/>
        <v>60034.227378377494</v>
      </c>
      <c r="BI12" s="10">
        <f t="shared" si="5"/>
        <v>64759.48605513194</v>
      </c>
      <c r="BK12" s="10">
        <f t="shared" si="6"/>
        <v>62698.51614692173</v>
      </c>
      <c r="BL12" s="10">
        <f t="shared" si="7"/>
        <v>4595.116146921726</v>
      </c>
      <c r="BM12" s="10">
        <f t="shared" si="8"/>
        <v>3553.3161469217303</v>
      </c>
      <c r="BN12" s="11">
        <f t="shared" si="9"/>
        <v>0.7247964412105858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1.0060049999999998</v>
      </c>
      <c r="U13" s="15">
        <f t="shared" si="11"/>
        <v>44631.00942299999</v>
      </c>
      <c r="X13" s="6">
        <f t="shared" si="12"/>
        <v>1998</v>
      </c>
      <c r="Y13" s="15">
        <f>G50</f>
        <v>43900.8</v>
      </c>
      <c r="Z13" s="16">
        <f>G73</f>
        <v>1.1066055</v>
      </c>
      <c r="AA13" s="15">
        <f t="shared" si="13"/>
        <v>48580.8667344</v>
      </c>
      <c r="AE13" s="6">
        <f t="shared" si="14"/>
        <v>1998</v>
      </c>
      <c r="AF13" s="17">
        <v>69510</v>
      </c>
      <c r="AG13" s="20">
        <f>Selections!G14</f>
        <v>0.66</v>
      </c>
      <c r="AH13" s="17">
        <f t="shared" si="15"/>
        <v>45876.6</v>
      </c>
      <c r="AI13" s="17"/>
      <c r="AJ13" s="16">
        <f>G37</f>
        <v>0.005969155222886435</v>
      </c>
      <c r="AK13" s="19">
        <f t="shared" si="16"/>
        <v>273.8445464982718</v>
      </c>
      <c r="AL13" s="17">
        <f>G13</f>
        <v>44364.6</v>
      </c>
      <c r="AM13" s="17">
        <f t="shared" si="17"/>
        <v>44638.44454649827</v>
      </c>
      <c r="AO13" s="16">
        <f>G74</f>
        <v>0.09633559565716954</v>
      </c>
      <c r="AP13" s="19">
        <f t="shared" si="18"/>
        <v>4419.5495877257035</v>
      </c>
      <c r="AQ13" s="17">
        <f>G50</f>
        <v>43900.8</v>
      </c>
      <c r="AR13" s="17">
        <f t="shared" si="19"/>
        <v>48320.34958772571</v>
      </c>
      <c r="BE13" s="6">
        <f t="shared" si="0"/>
        <v>2000</v>
      </c>
      <c r="BF13" s="10">
        <f t="shared" si="2"/>
        <v>69739.26057148048</v>
      </c>
      <c r="BG13" s="10">
        <f t="shared" si="3"/>
        <v>75478.62173414062</v>
      </c>
      <c r="BH13" s="10">
        <f t="shared" si="4"/>
        <v>69081.26065046557</v>
      </c>
      <c r="BI13" s="10">
        <f t="shared" si="5"/>
        <v>72874.7885383328</v>
      </c>
      <c r="BK13" s="10">
        <f t="shared" si="6"/>
        <v>71793.48287360487</v>
      </c>
      <c r="BL13" s="10">
        <f t="shared" si="7"/>
        <v>8418.482873604866</v>
      </c>
      <c r="BM13" s="10">
        <f t="shared" si="8"/>
        <v>6425.282873604869</v>
      </c>
      <c r="BN13" s="11">
        <f t="shared" si="9"/>
        <v>0.7756082852164593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1.01606505</v>
      </c>
      <c r="U14" s="15">
        <f t="shared" si="11"/>
        <v>60095.37059525999</v>
      </c>
      <c r="X14" s="6">
        <f t="shared" si="12"/>
        <v>1999</v>
      </c>
      <c r="Y14" s="15">
        <f>F51</f>
        <v>58103.4</v>
      </c>
      <c r="Z14" s="21">
        <f>F73</f>
        <v>1.1342706374999998</v>
      </c>
      <c r="AA14" s="15">
        <f t="shared" si="13"/>
        <v>65904.9805589175</v>
      </c>
      <c r="AE14" s="6">
        <f t="shared" si="14"/>
        <v>1999</v>
      </c>
      <c r="AF14" s="17">
        <v>86505</v>
      </c>
      <c r="AG14" s="20">
        <f>Selections!F14</f>
        <v>0.65</v>
      </c>
      <c r="AH14" s="17">
        <f t="shared" si="15"/>
        <v>56228.25</v>
      </c>
      <c r="AI14" s="17"/>
      <c r="AJ14" s="16">
        <f>F37</f>
        <v>0.015811044775135175</v>
      </c>
      <c r="AK14" s="19">
        <f t="shared" si="16"/>
        <v>889.0273783774944</v>
      </c>
      <c r="AL14" s="17">
        <f>F14</f>
        <v>59145.2</v>
      </c>
      <c r="AM14" s="17">
        <f t="shared" si="17"/>
        <v>60034.227378377494</v>
      </c>
      <c r="AO14" s="16">
        <f>F74</f>
        <v>0.11837619088504336</v>
      </c>
      <c r="AP14" s="19">
        <f t="shared" si="18"/>
        <v>6656.086055131939</v>
      </c>
      <c r="AQ14" s="17">
        <f>F51</f>
        <v>58103.4</v>
      </c>
      <c r="AR14" s="17">
        <f t="shared" si="19"/>
        <v>64759.48605513194</v>
      </c>
      <c r="BE14" s="6">
        <f t="shared" si="0"/>
        <v>2001</v>
      </c>
      <c r="BF14" s="10">
        <f t="shared" si="2"/>
        <v>76255.03070480295</v>
      </c>
      <c r="BG14" s="10">
        <f t="shared" si="3"/>
        <v>81558.92939436743</v>
      </c>
      <c r="BH14" s="10">
        <f t="shared" si="4"/>
        <v>74038.33522126122</v>
      </c>
      <c r="BI14" s="10">
        <f t="shared" si="5"/>
        <v>76755.82134454443</v>
      </c>
      <c r="BK14" s="10">
        <f t="shared" si="6"/>
        <v>77152.02916624401</v>
      </c>
      <c r="BL14" s="10">
        <f t="shared" si="7"/>
        <v>14897.229166244011</v>
      </c>
      <c r="BM14" s="10">
        <f t="shared" si="8"/>
        <v>12174.229166244011</v>
      </c>
      <c r="BN14" s="11">
        <f t="shared" si="9"/>
        <v>0.7933558240065731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1.0668683024999999</v>
      </c>
      <c r="U15" s="15">
        <f t="shared" si="11"/>
        <v>69739.26057148048</v>
      </c>
      <c r="X15" s="6">
        <f t="shared" si="12"/>
        <v>2000</v>
      </c>
      <c r="Y15" s="15">
        <f>E52</f>
        <v>63375</v>
      </c>
      <c r="Z15" s="16">
        <f>E73</f>
        <v>1.1909841693749998</v>
      </c>
      <c r="AA15" s="15">
        <f t="shared" si="13"/>
        <v>75478.62173414062</v>
      </c>
      <c r="AE15" s="6">
        <f t="shared" si="14"/>
        <v>2000</v>
      </c>
      <c r="AF15" s="17">
        <v>92564.1</v>
      </c>
      <c r="AG15" s="20">
        <f>Selections!E14</f>
        <v>0.64</v>
      </c>
      <c r="AH15" s="17">
        <f t="shared" si="15"/>
        <v>59241.024000000005</v>
      </c>
      <c r="AI15" s="17"/>
      <c r="AJ15" s="16">
        <f>E37</f>
        <v>0.06267718550012868</v>
      </c>
      <c r="AK15" s="19">
        <f t="shared" si="16"/>
        <v>3713.0606504655757</v>
      </c>
      <c r="AL15" s="17">
        <f>E15</f>
        <v>65368.2</v>
      </c>
      <c r="AM15" s="17">
        <f t="shared" si="17"/>
        <v>69081.26065046557</v>
      </c>
      <c r="AO15" s="16">
        <f>E74</f>
        <v>0.16035827703337469</v>
      </c>
      <c r="AP15" s="19">
        <f t="shared" si="18"/>
        <v>9499.7885383328</v>
      </c>
      <c r="AQ15" s="17">
        <f>E52</f>
        <v>63375</v>
      </c>
      <c r="AR15" s="17">
        <f t="shared" si="19"/>
        <v>72874.7885383328</v>
      </c>
      <c r="BE15" s="6">
        <f t="shared" si="0"/>
        <v>2002</v>
      </c>
      <c r="BF15" s="10">
        <f t="shared" si="2"/>
        <v>67191.19499252159</v>
      </c>
      <c r="BG15" s="10">
        <f t="shared" si="3"/>
        <v>76243.66232518034</v>
      </c>
      <c r="BH15" s="10">
        <f t="shared" si="4"/>
        <v>67041.07508342231</v>
      </c>
      <c r="BI15" s="10">
        <f t="shared" si="5"/>
        <v>71543.44271432837</v>
      </c>
      <c r="BK15" s="10">
        <f t="shared" si="6"/>
        <v>70504.84377886314</v>
      </c>
      <c r="BL15" s="10">
        <f t="shared" si="7"/>
        <v>31706.44377886314</v>
      </c>
      <c r="BM15" s="10">
        <f t="shared" si="8"/>
        <v>22792.84377886314</v>
      </c>
      <c r="BN15" s="11">
        <f t="shared" si="9"/>
        <v>0.6556290843012557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1.17355513275</v>
      </c>
      <c r="U16" s="15">
        <f t="shared" si="11"/>
        <v>76255.03070480295</v>
      </c>
      <c r="X16" s="6">
        <f t="shared" si="12"/>
        <v>2001</v>
      </c>
      <c r="Y16" s="15">
        <f>D53</f>
        <v>62254.8</v>
      </c>
      <c r="Z16" s="16">
        <f>D73</f>
        <v>1.3100825863125</v>
      </c>
      <c r="AA16" s="15">
        <f t="shared" si="13"/>
        <v>81558.92939436743</v>
      </c>
      <c r="AE16" s="6">
        <f t="shared" si="14"/>
        <v>2001</v>
      </c>
      <c r="AF16" s="17">
        <v>97247.7</v>
      </c>
      <c r="AG16" s="20">
        <f>Selections!D14</f>
        <v>0.63</v>
      </c>
      <c r="AH16" s="17">
        <f t="shared" si="15"/>
        <v>61266.051</v>
      </c>
      <c r="AI16" s="17"/>
      <c r="AJ16" s="16">
        <f>D37</f>
        <v>0.14788835045466253</v>
      </c>
      <c r="AK16" s="19">
        <f t="shared" si="16"/>
        <v>9060.535221261227</v>
      </c>
      <c r="AL16" s="17">
        <f>D16</f>
        <v>64977.8</v>
      </c>
      <c r="AM16" s="17">
        <f t="shared" si="17"/>
        <v>74038.33522126122</v>
      </c>
      <c r="AO16" s="16">
        <f>D74</f>
        <v>0.23668934275761344</v>
      </c>
      <c r="AP16" s="19">
        <f t="shared" si="18"/>
        <v>14501.021344544426</v>
      </c>
      <c r="AQ16" s="17">
        <f>D53</f>
        <v>62254.8</v>
      </c>
      <c r="AR16" s="17">
        <f t="shared" si="19"/>
        <v>76755.82134454443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1.4082661592999999</v>
      </c>
      <c r="U17" s="15">
        <f t="shared" si="11"/>
        <v>67191.19499252159</v>
      </c>
      <c r="X17" s="6">
        <f t="shared" si="12"/>
        <v>2002</v>
      </c>
      <c r="Y17" s="15">
        <f>C54</f>
        <v>38798.4</v>
      </c>
      <c r="Z17" s="16">
        <f>C73</f>
        <v>1.9651238794687498</v>
      </c>
      <c r="AA17" s="15">
        <f t="shared" si="13"/>
        <v>76243.66232518034</v>
      </c>
      <c r="AE17" s="6">
        <f t="shared" si="14"/>
        <v>2002</v>
      </c>
      <c r="AF17" s="17">
        <v>107537.7</v>
      </c>
      <c r="AG17" s="22">
        <f>Selections!C14</f>
        <v>0.62</v>
      </c>
      <c r="AH17" s="17">
        <f t="shared" si="15"/>
        <v>66673.374</v>
      </c>
      <c r="AI17" s="17"/>
      <c r="AJ17" s="16">
        <f>C37</f>
        <v>0.2899069587122187</v>
      </c>
      <c r="AK17" s="19">
        <f t="shared" si="16"/>
        <v>19329.075083422314</v>
      </c>
      <c r="AL17" s="17">
        <f>C17</f>
        <v>47712</v>
      </c>
      <c r="AM17" s="17">
        <f t="shared" si="17"/>
        <v>67041.07508342231</v>
      </c>
      <c r="AO17" s="16">
        <f>C74</f>
        <v>0.4911262285050756</v>
      </c>
      <c r="AP17" s="19">
        <f t="shared" si="18"/>
        <v>32745.042714328363</v>
      </c>
      <c r="AQ17" s="17">
        <f>C54</f>
        <v>38798.4</v>
      </c>
      <c r="AR17" s="17">
        <f t="shared" si="19"/>
        <v>71543.44271432837</v>
      </c>
      <c r="BE17" s="23" t="s">
        <v>26</v>
      </c>
      <c r="BF17" s="10">
        <f>SUM(BF6:BF15)</f>
        <v>482398.51488706504</v>
      </c>
      <c r="BG17" s="10">
        <f>SUM(BG6:BG15)</f>
        <v>512457.19359000586</v>
      </c>
      <c r="BH17" s="10">
        <f>SUM(BH6:BH15)</f>
        <v>479329.26094595896</v>
      </c>
      <c r="BI17" s="10">
        <f>SUM(BI6:BI15)</f>
        <v>498995.1985946638</v>
      </c>
      <c r="BK17" s="10">
        <f>SUM(BK6:BK15)</f>
        <v>493295.04200442345</v>
      </c>
      <c r="BL17" s="10">
        <f>SUM(BL6:BL15)</f>
        <v>62409.34200442339</v>
      </c>
      <c r="BM17" s="10">
        <f>SUM(BM6:BM15)</f>
        <v>47273.94200442341</v>
      </c>
      <c r="BN17" s="11">
        <f>BK17/AF19</f>
        <v>0.6942134720204018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482398.51488706504</v>
      </c>
      <c r="X19" s="23" t="s">
        <v>26</v>
      </c>
      <c r="Y19" s="24">
        <f>SUM(Y8:Y17)</f>
        <v>430885.70000000007</v>
      </c>
      <c r="Z19" s="6"/>
      <c r="AA19" s="24">
        <f>SUM(AA8:AA17)</f>
        <v>512457.19359000586</v>
      </c>
      <c r="AE19" s="23" t="s">
        <v>26</v>
      </c>
      <c r="AF19" s="10">
        <f>SUM(AF8:AF17)</f>
        <v>710581.1999999998</v>
      </c>
      <c r="AG19" s="23"/>
      <c r="AH19" s="10">
        <f>SUM(AH8:AH17)</f>
        <v>459048.32100000005</v>
      </c>
      <c r="AI19" s="10"/>
      <c r="AJ19" s="23"/>
      <c r="AK19" s="10">
        <f>SUM(AK8:AK17)</f>
        <v>33308.160945958945</v>
      </c>
      <c r="AL19" s="10">
        <f>SUM(AL8:AL17)</f>
        <v>446021.10000000003</v>
      </c>
      <c r="AM19" s="10">
        <f>SUM(AM8:AM17)</f>
        <v>479329.26094595896</v>
      </c>
      <c r="AN19" s="10"/>
      <c r="AP19" s="10">
        <f>SUM(AP8:AP17)</f>
        <v>68109.49859466385</v>
      </c>
      <c r="AQ19" s="10">
        <f>SUM(AQ8:AQ17)</f>
        <v>430885.70000000007</v>
      </c>
      <c r="AR19" s="10">
        <f>SUM(AR8:AR17)</f>
        <v>498995.1985946638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7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36.57449999999517</v>
      </c>
      <c r="BH31" s="10">
        <f t="shared" si="30"/>
        <v>0</v>
      </c>
      <c r="BI31" s="10">
        <f t="shared" si="31"/>
        <v>33.362109890105785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33.34859999999753</v>
      </c>
      <c r="BG32" s="10">
        <f t="shared" si="29"/>
        <v>200.25834299999406</v>
      </c>
      <c r="BH32" s="10">
        <f t="shared" si="30"/>
        <v>42.61806593406072</v>
      </c>
      <c r="BI32" s="10">
        <f t="shared" si="31"/>
        <v>254.64824471050815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730.2094229999857</v>
      </c>
      <c r="BG33" s="10">
        <f t="shared" si="29"/>
        <v>4680.066734399996</v>
      </c>
      <c r="BH33" s="10">
        <f t="shared" si="30"/>
        <v>737.644546498268</v>
      </c>
      <c r="BI33" s="10">
        <f t="shared" si="31"/>
        <v>4419.549587725705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1991.9705952599907</v>
      </c>
      <c r="BG34" s="10">
        <f t="shared" si="29"/>
        <v>7801.580558917492</v>
      </c>
      <c r="BH34" s="10">
        <f t="shared" si="30"/>
        <v>1930.827378377493</v>
      </c>
      <c r="BI34" s="10">
        <f t="shared" si="31"/>
        <v>6656.086055131942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1.2</v>
      </c>
      <c r="D35" s="31">
        <f>Selections!D11</f>
        <v>1.1</v>
      </c>
      <c r="E35" s="31">
        <f>Selections!E11</f>
        <v>1.05</v>
      </c>
      <c r="F35" s="31">
        <f>Selections!F11</f>
        <v>1.01</v>
      </c>
      <c r="G35" s="31">
        <f>Selections!G11</f>
        <v>1.005</v>
      </c>
      <c r="H35" s="31">
        <f>Selections!H11</f>
        <v>1.001</v>
      </c>
      <c r="I35" s="31">
        <f>Selections!I11</f>
        <v>1</v>
      </c>
      <c r="J35" s="31">
        <f>Selections!J11</f>
        <v>1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6364.260571480481</v>
      </c>
      <c r="BG35" s="10">
        <f t="shared" si="29"/>
        <v>12103.621734140615</v>
      </c>
      <c r="BH35" s="10">
        <f t="shared" si="30"/>
        <v>5706.2606504655705</v>
      </c>
      <c r="BI35" s="10">
        <f t="shared" si="31"/>
        <v>9499.788538332796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1.4082661592999999</v>
      </c>
      <c r="D36" s="34">
        <f>PRODUCT(D35:$L35)</f>
        <v>1.17355513275</v>
      </c>
      <c r="E36" s="34">
        <f>PRODUCT(E35:$L35)</f>
        <v>1.0668683024999999</v>
      </c>
      <c r="F36" s="34">
        <f>PRODUCT(F35:$L35)</f>
        <v>1.01606505</v>
      </c>
      <c r="G36" s="34">
        <f>PRODUCT(G35:$L35)</f>
        <v>1.0060049999999998</v>
      </c>
      <c r="H36" s="34">
        <f>PRODUCT(H35:$L35)</f>
        <v>1.001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14000.230704802947</v>
      </c>
      <c r="BG36" s="10">
        <f t="shared" si="29"/>
        <v>19304.129394367425</v>
      </c>
      <c r="BH36" s="10">
        <f t="shared" si="30"/>
        <v>11783.53522126122</v>
      </c>
      <c r="BI36" s="10">
        <f t="shared" si="31"/>
        <v>14501.021344544424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0.2899069587122187</v>
      </c>
      <c r="D37" s="35">
        <f t="shared" si="33"/>
        <v>0.14788835045466253</v>
      </c>
      <c r="E37" s="35">
        <f t="shared" si="33"/>
        <v>0.06267718550012868</v>
      </c>
      <c r="F37" s="35">
        <f t="shared" si="33"/>
        <v>0.015811044775135175</v>
      </c>
      <c r="G37" s="35">
        <f t="shared" si="33"/>
        <v>0.005969155222886435</v>
      </c>
      <c r="H37" s="35">
        <f t="shared" si="33"/>
        <v>0.0009990009990008542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28392.794992521587</v>
      </c>
      <c r="BG37" s="10">
        <f t="shared" si="29"/>
        <v>37445.26232518034</v>
      </c>
      <c r="BH37" s="10">
        <f t="shared" si="30"/>
        <v>28242.675083422313</v>
      </c>
      <c r="BI37" s="10">
        <f t="shared" si="31"/>
        <v>32745.042714328367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51512.81488706499</v>
      </c>
      <c r="BG39" s="10">
        <f>SUM(BG28:BG37)</f>
        <v>81571.49359000585</v>
      </c>
      <c r="BH39" s="10">
        <f>SUM(BH28:BH37)</f>
        <v>48443.560945958925</v>
      </c>
      <c r="BI39" s="10">
        <f>SUM(BI28:BI37)</f>
        <v>68109.49859466385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1.5</v>
      </c>
      <c r="D72" s="31">
        <f>Selections!D10</f>
        <v>1.1</v>
      </c>
      <c r="E72" s="31">
        <f>Selections!E10</f>
        <v>1.05</v>
      </c>
      <c r="F72" s="31">
        <f>Selections!F10</f>
        <v>1.025</v>
      </c>
      <c r="G72" s="31">
        <f>Selections!G10</f>
        <v>1.1</v>
      </c>
      <c r="H72" s="31">
        <f>Selections!H10</f>
        <v>1.005</v>
      </c>
      <c r="I72" s="31">
        <f>Selections!I10</f>
        <v>1.001</v>
      </c>
      <c r="J72" s="31">
        <f>Selections!J10</f>
        <v>1</v>
      </c>
      <c r="K72" s="32">
        <f>Selections!K10</f>
        <v>1</v>
      </c>
      <c r="L72" s="33">
        <f>Selections!L10</f>
        <v>1</v>
      </c>
    </row>
    <row r="73" spans="2:12" ht="12.75">
      <c r="B73" s="8" t="s">
        <v>32</v>
      </c>
      <c r="C73" s="34">
        <f>PRODUCT(C72:$L72)</f>
        <v>1.9651238794687498</v>
      </c>
      <c r="D73" s="34">
        <f>PRODUCT(D72:$L72)</f>
        <v>1.3100825863125</v>
      </c>
      <c r="E73" s="34">
        <f>PRODUCT(E72:$L72)</f>
        <v>1.1909841693749998</v>
      </c>
      <c r="F73" s="34">
        <f>PRODUCT(F72:$L72)</f>
        <v>1.1342706374999998</v>
      </c>
      <c r="G73" s="34">
        <f>PRODUCT(G72:$L72)</f>
        <v>1.1066055</v>
      </c>
      <c r="H73" s="34">
        <f>PRODUCT(H72:$L72)</f>
        <v>1.0060049999999998</v>
      </c>
      <c r="I73" s="34">
        <f>PRODUCT(I72:$L72)</f>
        <v>1.001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0.4911262285050756</v>
      </c>
      <c r="D74" s="35">
        <f t="shared" si="43"/>
        <v>0.23668934275761344</v>
      </c>
      <c r="E74" s="35">
        <f t="shared" si="43"/>
        <v>0.16035827703337469</v>
      </c>
      <c r="F74" s="35">
        <f t="shared" si="43"/>
        <v>0.11837619088504336</v>
      </c>
      <c r="G74" s="35">
        <f t="shared" si="43"/>
        <v>0.09633559565716954</v>
      </c>
      <c r="H74" s="35">
        <f t="shared" si="43"/>
        <v>0.005969155222886435</v>
      </c>
      <c r="I74" s="35">
        <f t="shared" si="43"/>
        <v>0.0009990009990008542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5">
      <selection activeCell="M67" sqref="M67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>
        <f aca="true" t="shared" si="2" ref="BF6:BF15">U8</f>
        <v>31083.7</v>
      </c>
      <c r="BG6" s="10">
        <f aca="true" t="shared" si="3" ref="BG6:BG15">AA8</f>
        <v>31083.7</v>
      </c>
      <c r="BH6" s="10">
        <f aca="true" t="shared" si="4" ref="BH6:BH15">AM8</f>
        <v>31083.7</v>
      </c>
      <c r="BI6" s="10">
        <f aca="true" t="shared" si="5" ref="BI6:BI15">AR8</f>
        <v>31083.7</v>
      </c>
      <c r="BK6" s="10">
        <f aca="true" t="shared" si="6" ref="BK6:BK15">AVERAGE(BF6:BI6)</f>
        <v>31083.7</v>
      </c>
      <c r="BL6" s="10">
        <f aca="true" t="shared" si="7" ref="BL6:BL15">BK6-AQ8</f>
        <v>0</v>
      </c>
      <c r="BM6" s="10">
        <f aca="true" t="shared" si="8" ref="BM6:BM15">BK6-AL8</f>
        <v>0</v>
      </c>
      <c r="BN6" s="11">
        <f aca="true" t="shared" si="9" ref="BN6:BN15">BK6/AF8</f>
        <v>0.6479172398842725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>
        <f t="shared" si="2"/>
        <v>35468.8</v>
      </c>
      <c r="BG7" s="10">
        <f t="shared" si="3"/>
        <v>35468.8</v>
      </c>
      <c r="BH7" s="10">
        <f t="shared" si="4"/>
        <v>35468.8</v>
      </c>
      <c r="BI7" s="10">
        <f t="shared" si="5"/>
        <v>35468.8</v>
      </c>
      <c r="BK7" s="10">
        <f t="shared" si="6"/>
        <v>35468.8</v>
      </c>
      <c r="BL7" s="10">
        <f t="shared" si="7"/>
        <v>0</v>
      </c>
      <c r="BM7" s="10">
        <f t="shared" si="8"/>
        <v>0</v>
      </c>
      <c r="BN7" s="11">
        <f t="shared" si="9"/>
        <v>0.7483390193832061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>
        <f>L36</f>
        <v>1</v>
      </c>
      <c r="U8" s="15">
        <f aca="true" t="shared" si="11" ref="U8:U17">T8*S8</f>
        <v>31083.7</v>
      </c>
      <c r="X8" s="6">
        <f aca="true" t="shared" si="12" ref="X8:X17">B45</f>
        <v>1993</v>
      </c>
      <c r="Y8" s="15">
        <f>L45</f>
        <v>31083.7</v>
      </c>
      <c r="Z8" s="16">
        <f>L73</f>
        <v>1</v>
      </c>
      <c r="AA8" s="15">
        <f aca="true" t="shared" si="13" ref="AA8:AA17">Z8*Y8</f>
        <v>31083.7</v>
      </c>
      <c r="AE8" s="6">
        <f aca="true" t="shared" si="14" ref="AE8:AE17">B8</f>
        <v>1993</v>
      </c>
      <c r="AF8" s="17">
        <v>47974.8</v>
      </c>
      <c r="AG8" s="18">
        <f>Selections!L21</f>
        <v>0.62</v>
      </c>
      <c r="AH8" s="17">
        <f aca="true" t="shared" si="15" ref="AH8:AH17">AF8*AG8</f>
        <v>29744.376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31083.7</v>
      </c>
      <c r="AM8" s="17">
        <f aca="true" t="shared" si="17" ref="AM8:AM17">AK8+AL8</f>
        <v>31083.7</v>
      </c>
      <c r="AO8" s="16">
        <f>L74</f>
        <v>0</v>
      </c>
      <c r="AP8" s="19">
        <f aca="true" t="shared" si="18" ref="AP8:AP16">AO8*AH8</f>
        <v>0</v>
      </c>
      <c r="AQ8" s="17">
        <f>L45</f>
        <v>31083.7</v>
      </c>
      <c r="AR8" s="17">
        <f aca="true" t="shared" si="19" ref="AR8:AR17">AP8+AQ8</f>
        <v>31083.7</v>
      </c>
      <c r="BE8" s="6">
        <f t="shared" si="0"/>
        <v>1995</v>
      </c>
      <c r="BF8" s="10">
        <f t="shared" si="2"/>
        <v>27977.7</v>
      </c>
      <c r="BG8" s="10">
        <f t="shared" si="3"/>
        <v>27977.7</v>
      </c>
      <c r="BH8" s="10">
        <f t="shared" si="4"/>
        <v>27977.7</v>
      </c>
      <c r="BI8" s="10">
        <f t="shared" si="5"/>
        <v>27977.7</v>
      </c>
      <c r="BK8" s="10">
        <f t="shared" si="6"/>
        <v>27977.7</v>
      </c>
      <c r="BL8" s="10">
        <f t="shared" si="7"/>
        <v>0</v>
      </c>
      <c r="BM8" s="10">
        <f t="shared" si="8"/>
        <v>0</v>
      </c>
      <c r="BN8" s="11">
        <f t="shared" si="9"/>
        <v>0.6002690490596156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>
        <f>K36</f>
        <v>1</v>
      </c>
      <c r="U9" s="15">
        <f t="shared" si="11"/>
        <v>35468.8</v>
      </c>
      <c r="X9" s="6">
        <f t="shared" si="12"/>
        <v>1994</v>
      </c>
      <c r="Y9" s="15">
        <f>K46</f>
        <v>35468.8</v>
      </c>
      <c r="Z9" s="16">
        <f>K73</f>
        <v>1</v>
      </c>
      <c r="AA9" s="15">
        <f t="shared" si="13"/>
        <v>35468.8</v>
      </c>
      <c r="AE9" s="6">
        <f t="shared" si="14"/>
        <v>1994</v>
      </c>
      <c r="AF9" s="17">
        <v>47396.7</v>
      </c>
      <c r="AG9" s="20">
        <f>Selections!K21</f>
        <v>0.62</v>
      </c>
      <c r="AH9" s="17">
        <f t="shared" si="15"/>
        <v>29385.953999999998</v>
      </c>
      <c r="AI9" s="17"/>
      <c r="AJ9" s="16">
        <f>K37</f>
        <v>0</v>
      </c>
      <c r="AK9" s="19">
        <f t="shared" si="16"/>
        <v>0</v>
      </c>
      <c r="AL9" s="17">
        <f>K9</f>
        <v>35468.8</v>
      </c>
      <c r="AM9" s="17">
        <f t="shared" si="17"/>
        <v>35468.8</v>
      </c>
      <c r="AO9" s="16">
        <f>K74</f>
        <v>0</v>
      </c>
      <c r="AP9" s="19">
        <f t="shared" si="18"/>
        <v>0</v>
      </c>
      <c r="AQ9" s="17">
        <f>K46</f>
        <v>35468.8</v>
      </c>
      <c r="AR9" s="17">
        <f t="shared" si="19"/>
        <v>35468.8</v>
      </c>
      <c r="BE9" s="6">
        <f t="shared" si="0"/>
        <v>1996</v>
      </c>
      <c r="BF9" s="10">
        <f t="shared" si="2"/>
        <v>36574.5</v>
      </c>
      <c r="BG9" s="10">
        <f t="shared" si="3"/>
        <v>36574.5</v>
      </c>
      <c r="BH9" s="10">
        <f t="shared" si="4"/>
        <v>36574.5</v>
      </c>
      <c r="BI9" s="10">
        <f t="shared" si="5"/>
        <v>36574.5</v>
      </c>
      <c r="BK9" s="10">
        <f t="shared" si="6"/>
        <v>36574.5</v>
      </c>
      <c r="BL9" s="10">
        <f t="shared" si="7"/>
        <v>0</v>
      </c>
      <c r="BM9" s="10">
        <f t="shared" si="8"/>
        <v>0</v>
      </c>
      <c r="BN9" s="11">
        <f t="shared" si="9"/>
        <v>0.7228276336384766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>
        <f>J36</f>
        <v>1</v>
      </c>
      <c r="U10" s="15">
        <f t="shared" si="11"/>
        <v>27977.7</v>
      </c>
      <c r="X10" s="6">
        <f t="shared" si="12"/>
        <v>1995</v>
      </c>
      <c r="Y10" s="15">
        <f>J47</f>
        <v>27977.7</v>
      </c>
      <c r="Z10" s="16">
        <f>J73</f>
        <v>1</v>
      </c>
      <c r="AA10" s="15">
        <f t="shared" si="13"/>
        <v>27977.7</v>
      </c>
      <c r="AE10" s="6">
        <f t="shared" si="14"/>
        <v>1995</v>
      </c>
      <c r="AF10" s="17">
        <v>46608.6</v>
      </c>
      <c r="AG10" s="20">
        <f>Selections!J21</f>
        <v>0.62</v>
      </c>
      <c r="AH10" s="17">
        <f t="shared" si="15"/>
        <v>28897.332</v>
      </c>
      <c r="AI10" s="17"/>
      <c r="AJ10" s="16">
        <f>J37</f>
        <v>0</v>
      </c>
      <c r="AK10" s="19">
        <f t="shared" si="16"/>
        <v>0</v>
      </c>
      <c r="AL10" s="17">
        <f>J10</f>
        <v>27977.7</v>
      </c>
      <c r="AM10" s="17">
        <f t="shared" si="17"/>
        <v>27977.7</v>
      </c>
      <c r="AO10" s="16">
        <f>J74</f>
        <v>0</v>
      </c>
      <c r="AP10" s="19">
        <f t="shared" si="18"/>
        <v>0</v>
      </c>
      <c r="AQ10" s="17">
        <f>J47</f>
        <v>27977.7</v>
      </c>
      <c r="AR10" s="17">
        <f t="shared" si="19"/>
        <v>27977.7</v>
      </c>
      <c r="BE10" s="6">
        <f t="shared" si="0"/>
        <v>1997</v>
      </c>
      <c r="BF10" s="10">
        <f t="shared" si="2"/>
        <v>33348.6</v>
      </c>
      <c r="BG10" s="10">
        <f t="shared" si="3"/>
        <v>33381.948599999996</v>
      </c>
      <c r="BH10" s="10">
        <f t="shared" si="4"/>
        <v>33348.6</v>
      </c>
      <c r="BI10" s="10">
        <f t="shared" si="5"/>
        <v>33388.63515284714</v>
      </c>
      <c r="BK10" s="10">
        <f t="shared" si="6"/>
        <v>33366.94593821178</v>
      </c>
      <c r="BL10" s="10">
        <f t="shared" si="7"/>
        <v>18.345938211779867</v>
      </c>
      <c r="BM10" s="10">
        <f t="shared" si="8"/>
        <v>18.345938211779867</v>
      </c>
      <c r="BN10" s="11">
        <f t="shared" si="9"/>
        <v>0.5162173283302203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>
        <f>I36</f>
        <v>1</v>
      </c>
      <c r="U11" s="15">
        <f t="shared" si="11"/>
        <v>36574.5</v>
      </c>
      <c r="X11" s="6">
        <f t="shared" si="12"/>
        <v>1996</v>
      </c>
      <c r="Y11" s="15">
        <f>I48</f>
        <v>36574.5</v>
      </c>
      <c r="Z11" s="16">
        <f>I73</f>
        <v>1</v>
      </c>
      <c r="AA11" s="15">
        <f t="shared" si="13"/>
        <v>36574.5</v>
      </c>
      <c r="AE11" s="6">
        <f t="shared" si="14"/>
        <v>1996</v>
      </c>
      <c r="AF11" s="17">
        <v>50599.2</v>
      </c>
      <c r="AG11" s="20">
        <f>Selections!I21</f>
        <v>0.62</v>
      </c>
      <c r="AH11" s="17">
        <f t="shared" si="15"/>
        <v>31371.503999999997</v>
      </c>
      <c r="AI11" s="17"/>
      <c r="AJ11" s="16">
        <f>I37</f>
        <v>0</v>
      </c>
      <c r="AK11" s="19">
        <f t="shared" si="16"/>
        <v>0</v>
      </c>
      <c r="AL11" s="17">
        <f>I11</f>
        <v>36574.5</v>
      </c>
      <c r="AM11" s="17">
        <f t="shared" si="17"/>
        <v>36574.5</v>
      </c>
      <c r="AO11" s="16">
        <f>I74</f>
        <v>0</v>
      </c>
      <c r="AP11" s="19">
        <f t="shared" si="18"/>
        <v>0</v>
      </c>
      <c r="AQ11" s="17">
        <f>I48</f>
        <v>36574.5</v>
      </c>
      <c r="AR11" s="17">
        <f t="shared" si="19"/>
        <v>36574.5</v>
      </c>
      <c r="BE11" s="6">
        <f t="shared" si="0"/>
        <v>1998</v>
      </c>
      <c r="BF11" s="10">
        <f t="shared" si="2"/>
        <v>44364.6</v>
      </c>
      <c r="BG11" s="10">
        <f t="shared" si="3"/>
        <v>44076.534902399995</v>
      </c>
      <c r="BH11" s="10">
        <f t="shared" si="4"/>
        <v>44364.6</v>
      </c>
      <c r="BI11" s="10">
        <f t="shared" si="5"/>
        <v>44072.62626804899</v>
      </c>
      <c r="BK11" s="10">
        <f t="shared" si="6"/>
        <v>44219.59029261225</v>
      </c>
      <c r="BL11" s="10">
        <f t="shared" si="7"/>
        <v>318.79029261224787</v>
      </c>
      <c r="BM11" s="10">
        <f t="shared" si="8"/>
        <v>-145.00970738774777</v>
      </c>
      <c r="BN11" s="11">
        <f t="shared" si="9"/>
        <v>0.636161563697486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>
        <f>H36</f>
        <v>1</v>
      </c>
      <c r="U12" s="15">
        <f t="shared" si="11"/>
        <v>33348.6</v>
      </c>
      <c r="X12" s="6">
        <f t="shared" si="12"/>
        <v>1997</v>
      </c>
      <c r="Y12" s="15">
        <f>H49</f>
        <v>33348.6</v>
      </c>
      <c r="Z12" s="16">
        <f>H73</f>
        <v>1.001</v>
      </c>
      <c r="AA12" s="15">
        <f t="shared" si="13"/>
        <v>33381.948599999996</v>
      </c>
      <c r="AE12" s="6">
        <f t="shared" si="14"/>
        <v>1997</v>
      </c>
      <c r="AF12" s="17">
        <v>64637.4</v>
      </c>
      <c r="AG12" s="20">
        <f>Selections!H21</f>
        <v>0.62</v>
      </c>
      <c r="AH12" s="17">
        <f t="shared" si="15"/>
        <v>40075.188</v>
      </c>
      <c r="AI12" s="17"/>
      <c r="AJ12" s="16">
        <f>H37</f>
        <v>0</v>
      </c>
      <c r="AK12" s="19">
        <f t="shared" si="16"/>
        <v>0</v>
      </c>
      <c r="AL12" s="17">
        <f>H12</f>
        <v>33348.6</v>
      </c>
      <c r="AM12" s="17">
        <f t="shared" si="17"/>
        <v>33348.6</v>
      </c>
      <c r="AO12" s="16">
        <f>H74</f>
        <v>0.0009990009990008542</v>
      </c>
      <c r="AP12" s="19">
        <f t="shared" si="18"/>
        <v>40.035152847147046</v>
      </c>
      <c r="AQ12" s="17">
        <f>H49</f>
        <v>33348.6</v>
      </c>
      <c r="AR12" s="17">
        <f t="shared" si="19"/>
        <v>33388.63515284714</v>
      </c>
      <c r="BE12" s="6">
        <f t="shared" si="0"/>
        <v>1999</v>
      </c>
      <c r="BF12" s="10">
        <f t="shared" si="2"/>
        <v>59145.2</v>
      </c>
      <c r="BG12" s="10">
        <f t="shared" si="3"/>
        <v>59386.035692583595</v>
      </c>
      <c r="BH12" s="10">
        <f t="shared" si="4"/>
        <v>59145.2</v>
      </c>
      <c r="BI12" s="10">
        <f t="shared" si="5"/>
        <v>59261.7822284419</v>
      </c>
      <c r="BK12" s="10">
        <f t="shared" si="6"/>
        <v>59234.554480256375</v>
      </c>
      <c r="BL12" s="10">
        <f t="shared" si="7"/>
        <v>1131.154480256373</v>
      </c>
      <c r="BM12" s="10">
        <f t="shared" si="8"/>
        <v>89.35448025637743</v>
      </c>
      <c r="BN12" s="11">
        <f t="shared" si="9"/>
        <v>0.6847529562482675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>
        <f>G36</f>
        <v>1</v>
      </c>
      <c r="U13" s="15">
        <f t="shared" si="11"/>
        <v>44364.6</v>
      </c>
      <c r="X13" s="6">
        <f t="shared" si="12"/>
        <v>1998</v>
      </c>
      <c r="Y13" s="15">
        <f>G50</f>
        <v>43900.8</v>
      </c>
      <c r="Z13" s="16">
        <f>G73</f>
        <v>1.0040029999999998</v>
      </c>
      <c r="AA13" s="15">
        <f t="shared" si="13"/>
        <v>44076.534902399995</v>
      </c>
      <c r="AE13" s="6">
        <f t="shared" si="14"/>
        <v>1998</v>
      </c>
      <c r="AF13" s="17">
        <v>69510</v>
      </c>
      <c r="AG13" s="20">
        <f>Selections!G21</f>
        <v>0.62</v>
      </c>
      <c r="AH13" s="17">
        <f t="shared" si="15"/>
        <v>43096.2</v>
      </c>
      <c r="AI13" s="17"/>
      <c r="AJ13" s="16">
        <f>G37</f>
        <v>0</v>
      </c>
      <c r="AK13" s="19">
        <f t="shared" si="16"/>
        <v>0</v>
      </c>
      <c r="AL13" s="17">
        <f>G13</f>
        <v>44364.6</v>
      </c>
      <c r="AM13" s="17">
        <f t="shared" si="17"/>
        <v>44364.6</v>
      </c>
      <c r="AO13" s="16">
        <f>G74</f>
        <v>0.003987039879362664</v>
      </c>
      <c r="AP13" s="19">
        <f t="shared" si="18"/>
        <v>171.82626804898922</v>
      </c>
      <c r="AQ13" s="17">
        <f>G50</f>
        <v>43900.8</v>
      </c>
      <c r="AR13" s="17">
        <f t="shared" si="19"/>
        <v>44072.62626804899</v>
      </c>
      <c r="BE13" s="6">
        <f t="shared" si="0"/>
        <v>2000</v>
      </c>
      <c r="BF13" s="10">
        <f t="shared" si="2"/>
        <v>65433.56819999999</v>
      </c>
      <c r="BG13" s="10">
        <f t="shared" si="3"/>
        <v>66199.03469128949</v>
      </c>
      <c r="BH13" s="10">
        <f t="shared" si="4"/>
        <v>65425.5324095904</v>
      </c>
      <c r="BI13" s="10">
        <f t="shared" si="5"/>
        <v>65823.23241136293</v>
      </c>
      <c r="BK13" s="10">
        <f t="shared" si="6"/>
        <v>65720.3419280607</v>
      </c>
      <c r="BL13" s="10">
        <f t="shared" si="7"/>
        <v>2345.341928060705</v>
      </c>
      <c r="BM13" s="10">
        <f t="shared" si="8"/>
        <v>352.14192806070787</v>
      </c>
      <c r="BN13" s="11">
        <f t="shared" si="9"/>
        <v>0.709998173460993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>
        <f>F36</f>
        <v>1</v>
      </c>
      <c r="U14" s="15">
        <f t="shared" si="11"/>
        <v>59145.2</v>
      </c>
      <c r="X14" s="6">
        <f t="shared" si="12"/>
        <v>1999</v>
      </c>
      <c r="Y14" s="15">
        <f>F51</f>
        <v>58103.4</v>
      </c>
      <c r="Z14" s="21">
        <f>F73</f>
        <v>1.0220750539999999</v>
      </c>
      <c r="AA14" s="15">
        <f t="shared" si="13"/>
        <v>59386.035692583595</v>
      </c>
      <c r="AE14" s="6">
        <f t="shared" si="14"/>
        <v>1999</v>
      </c>
      <c r="AF14" s="17">
        <v>86505</v>
      </c>
      <c r="AG14" s="20">
        <f>Selections!F21</f>
        <v>0.62</v>
      </c>
      <c r="AH14" s="17">
        <f t="shared" si="15"/>
        <v>53633.1</v>
      </c>
      <c r="AI14" s="17"/>
      <c r="AJ14" s="16">
        <f>F37</f>
        <v>0</v>
      </c>
      <c r="AK14" s="19">
        <f t="shared" si="16"/>
        <v>0</v>
      </c>
      <c r="AL14" s="17">
        <f>F14</f>
        <v>59145.2</v>
      </c>
      <c r="AM14" s="17">
        <f t="shared" si="17"/>
        <v>59145.2</v>
      </c>
      <c r="AO14" s="16">
        <f>F74</f>
        <v>0.02159827100133871</v>
      </c>
      <c r="AP14" s="19">
        <f t="shared" si="18"/>
        <v>1158.382228441899</v>
      </c>
      <c r="AQ14" s="17">
        <f>F51</f>
        <v>58103.4</v>
      </c>
      <c r="AR14" s="17">
        <f t="shared" si="19"/>
        <v>59261.7822284419</v>
      </c>
      <c r="BE14" s="6">
        <f t="shared" si="0"/>
        <v>2001</v>
      </c>
      <c r="BF14" s="10">
        <f t="shared" si="2"/>
        <v>66668.84724499998</v>
      </c>
      <c r="BG14" s="10">
        <f t="shared" si="3"/>
        <v>68215.33476101545</v>
      </c>
      <c r="BH14" s="10">
        <f t="shared" si="4"/>
        <v>66507.13921039934</v>
      </c>
      <c r="BI14" s="10">
        <f t="shared" si="5"/>
        <v>67523.14537940641</v>
      </c>
      <c r="BK14" s="10">
        <f t="shared" si="6"/>
        <v>67228.6166489553</v>
      </c>
      <c r="BL14" s="10">
        <f t="shared" si="7"/>
        <v>4973.816648955297</v>
      </c>
      <c r="BM14" s="10">
        <f t="shared" si="8"/>
        <v>2250.816648955297</v>
      </c>
      <c r="BN14" s="11">
        <f t="shared" si="9"/>
        <v>0.6913131791184296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>
        <f>E36</f>
        <v>1.001</v>
      </c>
      <c r="U15" s="15">
        <f t="shared" si="11"/>
        <v>65433.56819999999</v>
      </c>
      <c r="X15" s="6">
        <f t="shared" si="12"/>
        <v>2000</v>
      </c>
      <c r="Y15" s="15">
        <f>E52</f>
        <v>63375</v>
      </c>
      <c r="Z15" s="16">
        <f>E73</f>
        <v>1.044560705188</v>
      </c>
      <c r="AA15" s="15">
        <f t="shared" si="13"/>
        <v>66199.03469128949</v>
      </c>
      <c r="AE15" s="6">
        <f t="shared" si="14"/>
        <v>2000</v>
      </c>
      <c r="AF15" s="17">
        <v>92564.1</v>
      </c>
      <c r="AG15" s="20">
        <f>Selections!E21</f>
        <v>0.62</v>
      </c>
      <c r="AH15" s="17">
        <f t="shared" si="15"/>
        <v>57389.742000000006</v>
      </c>
      <c r="AI15" s="17"/>
      <c r="AJ15" s="16">
        <f>E37</f>
        <v>0.0009990009990008542</v>
      </c>
      <c r="AK15" s="19">
        <f t="shared" si="16"/>
        <v>57.332409590401284</v>
      </c>
      <c r="AL15" s="17">
        <f>E15</f>
        <v>65368.2</v>
      </c>
      <c r="AM15" s="17">
        <f t="shared" si="17"/>
        <v>65425.5324095904</v>
      </c>
      <c r="AO15" s="16">
        <f>E74</f>
        <v>0.04265975636138819</v>
      </c>
      <c r="AP15" s="19">
        <f t="shared" si="18"/>
        <v>2448.2324113629275</v>
      </c>
      <c r="AQ15" s="17">
        <f>E52</f>
        <v>63375</v>
      </c>
      <c r="AR15" s="17">
        <f t="shared" si="19"/>
        <v>65823.23241136293</v>
      </c>
      <c r="BE15" s="6">
        <f t="shared" si="0"/>
        <v>2002</v>
      </c>
      <c r="BF15" s="10">
        <f t="shared" si="2"/>
        <v>57716.41795919999</v>
      </c>
      <c r="BG15" s="10">
        <f t="shared" si="3"/>
        <v>57435.22644845212</v>
      </c>
      <c r="BH15" s="10">
        <f t="shared" si="4"/>
        <v>59268.99407259791</v>
      </c>
      <c r="BI15" s="10">
        <f t="shared" si="5"/>
        <v>60432.859839484576</v>
      </c>
      <c r="BK15" s="10">
        <f t="shared" si="6"/>
        <v>58713.37457993365</v>
      </c>
      <c r="BL15" s="10">
        <f t="shared" si="7"/>
        <v>19914.974579933645</v>
      </c>
      <c r="BM15" s="10">
        <f t="shared" si="8"/>
        <v>11001.374579933647</v>
      </c>
      <c r="BN15" s="11">
        <f t="shared" si="9"/>
        <v>0.5459794526006567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>
        <f>D36</f>
        <v>1.0260249999999997</v>
      </c>
      <c r="U16" s="15">
        <f t="shared" si="11"/>
        <v>66668.84724499998</v>
      </c>
      <c r="X16" s="6">
        <f t="shared" si="12"/>
        <v>2001</v>
      </c>
      <c r="Y16" s="15">
        <f>D53</f>
        <v>62254.8</v>
      </c>
      <c r="Z16" s="16">
        <f>D73</f>
        <v>1.0957441797422118</v>
      </c>
      <c r="AA16" s="15">
        <f t="shared" si="13"/>
        <v>68215.33476101545</v>
      </c>
      <c r="AE16" s="6">
        <f t="shared" si="14"/>
        <v>2001</v>
      </c>
      <c r="AF16" s="17">
        <v>97247.7</v>
      </c>
      <c r="AG16" s="20">
        <f>Selections!D21</f>
        <v>0.62</v>
      </c>
      <c r="AH16" s="17">
        <f t="shared" si="15"/>
        <v>60293.574</v>
      </c>
      <c r="AI16" s="17"/>
      <c r="AJ16" s="16">
        <f>D37</f>
        <v>0.025364879023415332</v>
      </c>
      <c r="AK16" s="19">
        <f t="shared" si="16"/>
        <v>1529.3392103993401</v>
      </c>
      <c r="AL16" s="17">
        <f>D16</f>
        <v>64977.8</v>
      </c>
      <c r="AM16" s="17">
        <f t="shared" si="17"/>
        <v>66507.13921039934</v>
      </c>
      <c r="AO16" s="16">
        <f>D74</f>
        <v>0.0873782234140974</v>
      </c>
      <c r="AP16" s="19">
        <f t="shared" si="18"/>
        <v>5268.345379406414</v>
      </c>
      <c r="AQ16" s="17">
        <f>D53</f>
        <v>62254.8</v>
      </c>
      <c r="AR16" s="17">
        <f t="shared" si="19"/>
        <v>67523.14537940641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>
        <f>C36</f>
        <v>1.2096834749999998</v>
      </c>
      <c r="U17" s="15">
        <f t="shared" si="11"/>
        <v>57716.41795919999</v>
      </c>
      <c r="X17" s="6">
        <f t="shared" si="12"/>
        <v>2002</v>
      </c>
      <c r="Y17" s="15">
        <f>C54</f>
        <v>38798.4</v>
      </c>
      <c r="Z17" s="16">
        <f>C73</f>
        <v>1.480350386831728</v>
      </c>
      <c r="AA17" s="15">
        <f t="shared" si="13"/>
        <v>57435.22644845212</v>
      </c>
      <c r="AE17" s="6">
        <f t="shared" si="14"/>
        <v>2002</v>
      </c>
      <c r="AF17" s="17">
        <v>107537.7</v>
      </c>
      <c r="AG17" s="22">
        <f>Selections!C21</f>
        <v>0.62</v>
      </c>
      <c r="AH17" s="17">
        <f t="shared" si="15"/>
        <v>66673.374</v>
      </c>
      <c r="AI17" s="17"/>
      <c r="AJ17" s="16">
        <f>C37</f>
        <v>0.17333747160595037</v>
      </c>
      <c r="AK17" s="19">
        <f t="shared" si="16"/>
        <v>11556.994072597909</v>
      </c>
      <c r="AL17" s="17">
        <f>C17</f>
        <v>47712</v>
      </c>
      <c r="AM17" s="17">
        <f t="shared" si="17"/>
        <v>59268.99407259791</v>
      </c>
      <c r="AO17" s="16">
        <f>C74</f>
        <v>0.3244842512317522</v>
      </c>
      <c r="AP17" s="19">
        <f>AO17*AH17</f>
        <v>21634.45983948457</v>
      </c>
      <c r="AQ17" s="17">
        <f>C54</f>
        <v>38798.4</v>
      </c>
      <c r="AR17" s="17">
        <f t="shared" si="19"/>
        <v>60432.859839484576</v>
      </c>
      <c r="BE17" s="23" t="s">
        <v>26</v>
      </c>
      <c r="BF17" s="10">
        <f>SUM(BF6:BF15)</f>
        <v>457781.9334042</v>
      </c>
      <c r="BG17" s="10">
        <f>SUM(BG6:BG15)</f>
        <v>459798.8150957406</v>
      </c>
      <c r="BH17" s="10">
        <f>SUM(BH6:BH15)</f>
        <v>459164.7656925877</v>
      </c>
      <c r="BI17" s="10">
        <f>SUM(BI6:BI15)</f>
        <v>461606.981279592</v>
      </c>
      <c r="BK17" s="10">
        <f>SUM(BK6:BK15)</f>
        <v>459588.1238680301</v>
      </c>
      <c r="BL17" s="10">
        <f>SUM(BL6:BL15)</f>
        <v>28702.423868030048</v>
      </c>
      <c r="BM17" s="10">
        <f>SUM(BM6:BM15)</f>
        <v>13567.02386803006</v>
      </c>
      <c r="BN17" s="11">
        <f>BK17/AF19</f>
        <v>0.646777769898824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>
        <f>SUM(U8:U17)</f>
        <v>457781.9334042</v>
      </c>
      <c r="X19" s="23" t="s">
        <v>26</v>
      </c>
      <c r="Y19" s="24">
        <f>SUM(Y8:Y17)</f>
        <v>430885.70000000007</v>
      </c>
      <c r="Z19" s="6"/>
      <c r="AA19" s="24">
        <f>SUM(AA8:AA17)</f>
        <v>459798.8150957406</v>
      </c>
      <c r="AE19" s="23" t="s">
        <v>26</v>
      </c>
      <c r="AF19" s="10">
        <f>SUM(AF8:AF17)</f>
        <v>710581.1999999998</v>
      </c>
      <c r="AG19" s="23"/>
      <c r="AH19" s="10">
        <f>SUM(AH8:AH17)</f>
        <v>440560.34400000004</v>
      </c>
      <c r="AI19" s="10"/>
      <c r="AJ19" s="23"/>
      <c r="AK19" s="10">
        <f>SUM(AK8:AK17)</f>
        <v>13143.66569258765</v>
      </c>
      <c r="AL19" s="10">
        <f>SUM(AL8:AL17)</f>
        <v>446021.10000000003</v>
      </c>
      <c r="AM19" s="10">
        <f>SUM(AM8:AM17)</f>
        <v>459164.7656925877</v>
      </c>
      <c r="AN19" s="10"/>
      <c r="AP19" s="10">
        <f>SUM(AP8:AP17)</f>
        <v>30721.28127959195</v>
      </c>
      <c r="AQ19" s="10">
        <f>SUM(AQ8:AQ17)</f>
        <v>430885.70000000007</v>
      </c>
      <c r="AR19" s="10">
        <f>SUM(AR8:AR17)</f>
        <v>461606.981279592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0</v>
      </c>
      <c r="BG28" s="10">
        <f aca="true" t="shared" si="29" ref="BG28:BG37">BG6-AQ8</f>
        <v>0</v>
      </c>
      <c r="BH28" s="10">
        <f aca="true" t="shared" si="30" ref="BH28:BH37">BH6-AQ8</f>
        <v>0</v>
      </c>
      <c r="BI28" s="10">
        <f aca="true" t="shared" si="31" ref="BI28:BI36">BI6-AQ8</f>
        <v>0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0</v>
      </c>
      <c r="BG29" s="10">
        <f t="shared" si="29"/>
        <v>0</v>
      </c>
      <c r="BH29" s="10">
        <f t="shared" si="30"/>
        <v>0</v>
      </c>
      <c r="BI29" s="10">
        <f t="shared" si="31"/>
        <v>0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0</v>
      </c>
      <c r="BG30" s="10">
        <f t="shared" si="29"/>
        <v>0</v>
      </c>
      <c r="BH30" s="10">
        <f t="shared" si="30"/>
        <v>0</v>
      </c>
      <c r="BI30" s="10">
        <f t="shared" si="31"/>
        <v>0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>
        <f t="shared" si="28"/>
        <v>0</v>
      </c>
      <c r="BG31" s="10">
        <f t="shared" si="29"/>
        <v>0</v>
      </c>
      <c r="BH31" s="10">
        <f t="shared" si="30"/>
        <v>0</v>
      </c>
      <c r="BI31" s="10">
        <f t="shared" si="31"/>
        <v>0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>
        <f t="shared" si="28"/>
        <v>0</v>
      </c>
      <c r="BG32" s="10">
        <f t="shared" si="29"/>
        <v>33.34859999999753</v>
      </c>
      <c r="BH32" s="10">
        <f t="shared" si="30"/>
        <v>0</v>
      </c>
      <c r="BI32" s="10">
        <f t="shared" si="31"/>
        <v>40.03515284714376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>
        <f t="shared" si="28"/>
        <v>463.79999999999563</v>
      </c>
      <c r="BG33" s="10">
        <f t="shared" si="29"/>
        <v>175.73490239999228</v>
      </c>
      <c r="BH33" s="10">
        <f t="shared" si="30"/>
        <v>463.79999999999563</v>
      </c>
      <c r="BI33" s="10">
        <f t="shared" si="31"/>
        <v>171.8262680489861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1041.7999999999956</v>
      </c>
      <c r="BG34" s="10">
        <f t="shared" si="29"/>
        <v>1282.6356925835935</v>
      </c>
      <c r="BH34" s="10">
        <f t="shared" si="30"/>
        <v>1041.7999999999956</v>
      </c>
      <c r="BI34" s="10">
        <f t="shared" si="31"/>
        <v>1158.3822284419002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1.179</v>
      </c>
      <c r="D35" s="31">
        <f>Selections!D18</f>
        <v>1.025</v>
      </c>
      <c r="E35" s="31">
        <f>Selections!E18</f>
        <v>1.001</v>
      </c>
      <c r="F35" s="31">
        <f>Selections!F18</f>
        <v>1</v>
      </c>
      <c r="G35" s="31">
        <f>Selections!G18</f>
        <v>1</v>
      </c>
      <c r="H35" s="31">
        <f>Selections!H18</f>
        <v>1</v>
      </c>
      <c r="I35" s="31">
        <f>Selections!I18</f>
        <v>1</v>
      </c>
      <c r="J35" s="31">
        <f>Selections!J18</f>
        <v>1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2058.568199999987</v>
      </c>
      <c r="BG35" s="10">
        <f t="shared" si="29"/>
        <v>2824.0346912894893</v>
      </c>
      <c r="BH35" s="10">
        <f t="shared" si="30"/>
        <v>2050.5324095903998</v>
      </c>
      <c r="BI35" s="10">
        <f t="shared" si="31"/>
        <v>2448.2324113629293</v>
      </c>
      <c r="BK35" s="10"/>
      <c r="BL35" s="10"/>
      <c r="BM35" s="10"/>
      <c r="BN35" s="11"/>
    </row>
    <row r="36" spans="2:66" ht="12.75">
      <c r="B36" s="8" t="s">
        <v>32</v>
      </c>
      <c r="C36" s="34">
        <f>PRODUCT(C35:$L35)</f>
        <v>1.2096834749999998</v>
      </c>
      <c r="D36" s="34">
        <f>PRODUCT(D35:$L35)</f>
        <v>1.0260249999999997</v>
      </c>
      <c r="E36" s="34">
        <f>PRODUCT(E35:$L35)</f>
        <v>1.001</v>
      </c>
      <c r="F36" s="34">
        <f>PRODUCT(F35:$L35)</f>
        <v>1</v>
      </c>
      <c r="G36" s="34">
        <f>PRODUCT(G35:$L35)</f>
        <v>1</v>
      </c>
      <c r="H36" s="34">
        <f>PRODUCT(H35:$L35)</f>
        <v>1</v>
      </c>
      <c r="I36" s="34">
        <f>PRODUCT(I35:$L35)</f>
        <v>1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4414.04724499998</v>
      </c>
      <c r="BG36" s="10">
        <f t="shared" si="29"/>
        <v>5960.534761015442</v>
      </c>
      <c r="BH36" s="10">
        <f t="shared" si="30"/>
        <v>4252.339210399339</v>
      </c>
      <c r="BI36" s="10">
        <f t="shared" si="31"/>
        <v>5268.345379406412</v>
      </c>
      <c r="BK36" s="10"/>
      <c r="BL36" s="10"/>
      <c r="BM36" s="10"/>
      <c r="BN36" s="11"/>
    </row>
    <row r="37" spans="2:66" ht="12.75">
      <c r="B37" s="1" t="s">
        <v>33</v>
      </c>
      <c r="C37" s="35">
        <f aca="true" t="shared" si="33" ref="C37:L37">1-1/C36</f>
        <v>0.17333747160595037</v>
      </c>
      <c r="D37" s="35">
        <f t="shared" si="33"/>
        <v>0.025364879023415332</v>
      </c>
      <c r="E37" s="35">
        <f t="shared" si="33"/>
        <v>0.0009990009990008542</v>
      </c>
      <c r="F37" s="35">
        <f t="shared" si="33"/>
        <v>0</v>
      </c>
      <c r="G37" s="35">
        <f t="shared" si="33"/>
        <v>0</v>
      </c>
      <c r="H37" s="35">
        <f t="shared" si="33"/>
        <v>0</v>
      </c>
      <c r="I37" s="35">
        <f t="shared" si="33"/>
        <v>0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18918.01795919999</v>
      </c>
      <c r="BG37" s="10">
        <f t="shared" si="29"/>
        <v>18636.82644845212</v>
      </c>
      <c r="BH37" s="10">
        <f t="shared" si="30"/>
        <v>20470.59407259791</v>
      </c>
      <c r="BI37" s="10">
        <f>BI15-AQ17</f>
        <v>21634.459839484574</v>
      </c>
      <c r="BK37" s="10"/>
      <c r="BL37" s="10"/>
      <c r="BM37" s="10"/>
      <c r="BN37" s="11"/>
    </row>
    <row r="39" spans="57:66" ht="12.75">
      <c r="BE39" s="23" t="s">
        <v>26</v>
      </c>
      <c r="BF39" s="10">
        <f>SUM(BF28:BF37)</f>
        <v>26896.23340419995</v>
      </c>
      <c r="BG39" s="10">
        <f>SUM(BG28:BG37)</f>
        <v>28913.115095740635</v>
      </c>
      <c r="BH39" s="10">
        <f>SUM(BH28:BH37)</f>
        <v>28279.06569258764</v>
      </c>
      <c r="BI39" s="10">
        <f>SUM(BI28:BI37)</f>
        <v>30721.281279591945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1.351</v>
      </c>
      <c r="D72" s="31">
        <f>Selections!D17</f>
        <v>1.049</v>
      </c>
      <c r="E72" s="31">
        <f>Selections!E17</f>
        <v>1.022</v>
      </c>
      <c r="F72" s="31">
        <f>Selections!F17</f>
        <v>1.018</v>
      </c>
      <c r="G72" s="31">
        <f>Selections!G17</f>
        <v>1.003</v>
      </c>
      <c r="H72" s="31">
        <f>Selections!H17</f>
        <v>1.001</v>
      </c>
      <c r="I72" s="31">
        <f>Selections!I17</f>
        <v>1</v>
      </c>
      <c r="J72" s="31">
        <f>Selections!J17</f>
        <v>1</v>
      </c>
      <c r="K72" s="31">
        <f>Selections!K17</f>
        <v>1</v>
      </c>
      <c r="L72" s="31">
        <f>Selections!L17</f>
        <v>1</v>
      </c>
    </row>
    <row r="73" spans="2:12" ht="12.75">
      <c r="B73" s="8" t="s">
        <v>32</v>
      </c>
      <c r="C73" s="34">
        <f>PRODUCT(C72:$L72)</f>
        <v>1.480350386831728</v>
      </c>
      <c r="D73" s="34">
        <f>PRODUCT(D72:$L72)</f>
        <v>1.0957441797422118</v>
      </c>
      <c r="E73" s="34">
        <f>PRODUCT(E72:$L72)</f>
        <v>1.044560705188</v>
      </c>
      <c r="F73" s="34">
        <f>PRODUCT(F72:$L72)</f>
        <v>1.0220750539999999</v>
      </c>
      <c r="G73" s="34">
        <f>PRODUCT(G72:$L72)</f>
        <v>1.0040029999999998</v>
      </c>
      <c r="H73" s="34">
        <f>PRODUCT(H72:$L72)</f>
        <v>1.001</v>
      </c>
      <c r="I73" s="34">
        <f>PRODUCT(I72:$L72)</f>
        <v>1</v>
      </c>
      <c r="J73" s="34">
        <f>PRODUCT(J72:$L72)</f>
        <v>1</v>
      </c>
      <c r="K73" s="34">
        <f>PRODUCT(K72:$L72)</f>
        <v>1</v>
      </c>
      <c r="L73" s="34">
        <f>L72</f>
        <v>1</v>
      </c>
    </row>
    <row r="74" spans="2:12" ht="12.75">
      <c r="B74" s="1" t="s">
        <v>36</v>
      </c>
      <c r="C74" s="35">
        <f aca="true" t="shared" si="43" ref="C74:L74">1-1/C73</f>
        <v>0.3244842512317522</v>
      </c>
      <c r="D74" s="35">
        <f t="shared" si="43"/>
        <v>0.0873782234140974</v>
      </c>
      <c r="E74" s="35">
        <f t="shared" si="43"/>
        <v>0.04265975636138819</v>
      </c>
      <c r="F74" s="35">
        <f t="shared" si="43"/>
        <v>0.02159827100133871</v>
      </c>
      <c r="G74" s="35">
        <f t="shared" si="43"/>
        <v>0.003987039879362664</v>
      </c>
      <c r="H74" s="35">
        <f t="shared" si="43"/>
        <v>0.0009990009990008542</v>
      </c>
      <c r="I74" s="35">
        <f t="shared" si="43"/>
        <v>0</v>
      </c>
      <c r="J74" s="35">
        <f t="shared" si="43"/>
        <v>0</v>
      </c>
      <c r="K74" s="35">
        <f t="shared" si="43"/>
        <v>0</v>
      </c>
      <c r="L74" s="35">
        <f t="shared" si="43"/>
        <v>0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9">
      <selection activeCell="C72" sqref="C72:L72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63" t="s">
        <v>60</v>
      </c>
      <c r="D6" s="8" t="s">
        <v>16</v>
      </c>
      <c r="P6" s="2"/>
      <c r="R6" s="6" t="str">
        <f aca="true" t="shared" si="1" ref="R6:R17">X6</f>
        <v>Accident</v>
      </c>
      <c r="S6" s="7" t="s">
        <v>17</v>
      </c>
      <c r="T6" s="7" t="s">
        <v>18</v>
      </c>
      <c r="U6" s="7" t="s">
        <v>11</v>
      </c>
      <c r="X6" s="6" t="str">
        <f>B56</f>
        <v>Accident</v>
      </c>
      <c r="Y6" s="7" t="s">
        <v>17</v>
      </c>
      <c r="Z6" s="7" t="s">
        <v>18</v>
      </c>
      <c r="AA6" s="7" t="s">
        <v>11</v>
      </c>
      <c r="AE6" s="6" t="str">
        <f>B19</f>
        <v>Accident</v>
      </c>
      <c r="AF6" s="6" t="s">
        <v>19</v>
      </c>
      <c r="AG6" s="6"/>
      <c r="AH6" s="6" t="s">
        <v>20</v>
      </c>
      <c r="AI6" s="6"/>
      <c r="AJ6" s="6" t="s">
        <v>13</v>
      </c>
      <c r="AK6" s="6" t="s">
        <v>8</v>
      </c>
      <c r="AL6" s="7" t="s">
        <v>17</v>
      </c>
      <c r="AM6" s="7" t="s">
        <v>11</v>
      </c>
      <c r="AO6" s="6" t="s">
        <v>12</v>
      </c>
      <c r="AP6" s="6" t="s">
        <v>8</v>
      </c>
      <c r="AQ6" s="7" t="s">
        <v>17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21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A_Selection 1'!S7</f>
        <v>at 12/31/02</v>
      </c>
      <c r="T7" s="12" t="s">
        <v>9</v>
      </c>
      <c r="U7" s="12" t="s">
        <v>17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17</v>
      </c>
      <c r="AE7" s="9" t="str">
        <f>B20</f>
        <v>Year</v>
      </c>
      <c r="AF7" s="9" t="s">
        <v>22</v>
      </c>
      <c r="AG7" s="13" t="s">
        <v>23</v>
      </c>
      <c r="AH7" s="9" t="s">
        <v>24</v>
      </c>
      <c r="AI7" s="13"/>
      <c r="AJ7" s="9" t="s">
        <v>25</v>
      </c>
      <c r="AK7" s="9" t="s">
        <v>13</v>
      </c>
      <c r="AL7" s="12" t="str">
        <f>S7</f>
        <v>at 12/31/02</v>
      </c>
      <c r="AM7" s="12" t="s">
        <v>17</v>
      </c>
      <c r="AO7" s="9" t="s">
        <v>25</v>
      </c>
      <c r="AP7" s="9" t="s">
        <v>12</v>
      </c>
      <c r="AQ7" s="12" t="str">
        <f>S7</f>
        <v>at 12/31/02</v>
      </c>
      <c r="AR7" s="12" t="s">
        <v>17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25585.2</v>
      </c>
      <c r="D8" s="14">
        <v>29718.6</v>
      </c>
      <c r="E8" s="14">
        <v>30644.1</v>
      </c>
      <c r="F8" s="14">
        <v>30983.7</v>
      </c>
      <c r="G8" s="14">
        <v>31083.7</v>
      </c>
      <c r="H8" s="14">
        <v>31083.7</v>
      </c>
      <c r="I8" s="14">
        <v>31083.7</v>
      </c>
      <c r="J8" s="14">
        <v>31083.7</v>
      </c>
      <c r="K8" s="14">
        <v>31083.7</v>
      </c>
      <c r="L8" s="14">
        <v>31083.7</v>
      </c>
      <c r="P8" s="2"/>
      <c r="R8" s="6">
        <f t="shared" si="1"/>
        <v>1993</v>
      </c>
      <c r="S8" s="15">
        <f>L8</f>
        <v>31083.7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31083.7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>
        <f>Selections!L23</f>
        <v>0</v>
      </c>
      <c r="AH8" s="17">
        <f aca="true" t="shared" si="15" ref="AH8:AH17">AF8*AG8</f>
        <v>0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31083.7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31083.7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31110.6</v>
      </c>
      <c r="D9" s="14">
        <v>34622.7</v>
      </c>
      <c r="E9" s="14">
        <v>35404.8</v>
      </c>
      <c r="F9" s="14">
        <v>35468.8</v>
      </c>
      <c r="G9" s="14">
        <v>35468.8</v>
      </c>
      <c r="H9" s="14">
        <v>35468.8</v>
      </c>
      <c r="I9" s="14">
        <v>35468.8</v>
      </c>
      <c r="J9" s="14">
        <v>35468.8</v>
      </c>
      <c r="K9" s="14">
        <v>35468.8</v>
      </c>
      <c r="L9" s="14"/>
      <c r="P9" s="2"/>
      <c r="R9" s="6">
        <f t="shared" si="1"/>
        <v>1994</v>
      </c>
      <c r="S9" s="15">
        <f>K9</f>
        <v>35468.8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35468.8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>
        <f>Selections!K23</f>
        <v>0</v>
      </c>
      <c r="AH9" s="17">
        <f t="shared" si="15"/>
        <v>0</v>
      </c>
      <c r="AI9" s="17"/>
      <c r="AJ9" s="16" t="e">
        <f>K37</f>
        <v>#REF!</v>
      </c>
      <c r="AK9" s="19" t="e">
        <f t="shared" si="16"/>
        <v>#REF!</v>
      </c>
      <c r="AL9" s="17">
        <f>K9</f>
        <v>35468.8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35468.8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25213</v>
      </c>
      <c r="D10" s="14">
        <v>27547.5</v>
      </c>
      <c r="E10" s="14">
        <v>27977.7</v>
      </c>
      <c r="F10" s="14">
        <v>27977.7</v>
      </c>
      <c r="G10" s="14">
        <v>27977.7</v>
      </c>
      <c r="H10" s="14">
        <v>27977.7</v>
      </c>
      <c r="I10" s="14">
        <v>27977.7</v>
      </c>
      <c r="J10" s="14">
        <v>27977.7</v>
      </c>
      <c r="K10" s="14"/>
      <c r="L10" s="14"/>
      <c r="P10" s="2"/>
      <c r="R10" s="6">
        <f t="shared" si="1"/>
        <v>1995</v>
      </c>
      <c r="S10" s="15">
        <f>J10</f>
        <v>27977.7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27977.7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>
        <f>Selections!J23</f>
        <v>0</v>
      </c>
      <c r="AH10" s="17">
        <f t="shared" si="15"/>
        <v>0</v>
      </c>
      <c r="AI10" s="17"/>
      <c r="AJ10" s="16" t="e">
        <f>J37</f>
        <v>#REF!</v>
      </c>
      <c r="AK10" s="19" t="e">
        <f t="shared" si="16"/>
        <v>#REF!</v>
      </c>
      <c r="AL10" s="17">
        <f>J10</f>
        <v>27977.7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27977.7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31717.8</v>
      </c>
      <c r="D11" s="14">
        <v>35606.7</v>
      </c>
      <c r="E11" s="14">
        <v>36574.5</v>
      </c>
      <c r="F11" s="14">
        <v>36574.5</v>
      </c>
      <c r="G11" s="14">
        <v>36574.5</v>
      </c>
      <c r="H11" s="14">
        <v>36574.5</v>
      </c>
      <c r="I11" s="14">
        <v>36574.5</v>
      </c>
      <c r="J11" s="14"/>
      <c r="K11" s="14"/>
      <c r="L11" s="14"/>
      <c r="P11" s="2"/>
      <c r="R11" s="6">
        <f t="shared" si="1"/>
        <v>1996</v>
      </c>
      <c r="S11" s="15">
        <f>I11</f>
        <v>36574.5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36574.5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>
        <f>Selections!I23</f>
        <v>0</v>
      </c>
      <c r="AH11" s="17">
        <f t="shared" si="15"/>
        <v>0</v>
      </c>
      <c r="AI11" s="17"/>
      <c r="AJ11" s="16" t="e">
        <f>I37</f>
        <v>#REF!</v>
      </c>
      <c r="AK11" s="19" t="e">
        <f t="shared" si="16"/>
        <v>#REF!</v>
      </c>
      <c r="AL11" s="17">
        <f>I11</f>
        <v>36574.5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36574.5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28620.3</v>
      </c>
      <c r="D12" s="14">
        <v>32697.3</v>
      </c>
      <c r="E12" s="14">
        <v>33348.6</v>
      </c>
      <c r="F12" s="14">
        <v>33348.6</v>
      </c>
      <c r="G12" s="14">
        <v>33348.6</v>
      </c>
      <c r="H12" s="14">
        <v>33348.6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33348.6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33348.6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>
        <f>Selections!H23</f>
        <v>0</v>
      </c>
      <c r="AH12" s="17">
        <f t="shared" si="15"/>
        <v>0</v>
      </c>
      <c r="AI12" s="17"/>
      <c r="AJ12" s="16" t="e">
        <f>H37</f>
        <v>#REF!</v>
      </c>
      <c r="AK12" s="19" t="e">
        <f t="shared" si="16"/>
        <v>#REF!</v>
      </c>
      <c r="AL12" s="17">
        <f>H12</f>
        <v>33348.6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33348.6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38031</v>
      </c>
      <c r="D13" s="14">
        <v>43302.9</v>
      </c>
      <c r="E13" s="14">
        <v>44364.6</v>
      </c>
      <c r="F13" s="14">
        <v>44364.6</v>
      </c>
      <c r="G13" s="14">
        <v>44364.6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44364.6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43900.8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>
        <f>Selections!G23</f>
        <v>0</v>
      </c>
      <c r="AH13" s="17">
        <f t="shared" si="15"/>
        <v>0</v>
      </c>
      <c r="AI13" s="17"/>
      <c r="AJ13" s="16" t="e">
        <f>G37</f>
        <v>#REF!</v>
      </c>
      <c r="AK13" s="19" t="e">
        <f t="shared" si="16"/>
        <v>#REF!</v>
      </c>
      <c r="AL13" s="17">
        <f>G13</f>
        <v>44364.6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43900.8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49831.5</v>
      </c>
      <c r="D14" s="14">
        <v>57378</v>
      </c>
      <c r="E14" s="14">
        <v>58908</v>
      </c>
      <c r="F14" s="14">
        <v>59145.2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59145.2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58103.4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>
        <f>Selections!F23</f>
        <v>0</v>
      </c>
      <c r="AH14" s="17">
        <f t="shared" si="15"/>
        <v>0</v>
      </c>
      <c r="AI14" s="17"/>
      <c r="AJ14" s="16" t="e">
        <f>F37</f>
        <v>#REF!</v>
      </c>
      <c r="AK14" s="19" t="e">
        <f t="shared" si="16"/>
        <v>#REF!</v>
      </c>
      <c r="AL14" s="17">
        <f>F14</f>
        <v>59145.2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58103.4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53387.7</v>
      </c>
      <c r="D15" s="14">
        <v>63845.4</v>
      </c>
      <c r="E15" s="14">
        <v>65368.2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65368.2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63375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>
        <f>Selections!E23</f>
        <v>0</v>
      </c>
      <c r="AH15" s="17">
        <f t="shared" si="15"/>
        <v>0</v>
      </c>
      <c r="AI15" s="17"/>
      <c r="AJ15" s="16" t="e">
        <f>E37</f>
        <v>#REF!</v>
      </c>
      <c r="AK15" s="19" t="e">
        <f t="shared" si="16"/>
        <v>#REF!</v>
      </c>
      <c r="AL15" s="17">
        <f>E15</f>
        <v>65368.2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63375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54633.3</v>
      </c>
      <c r="D16" s="14">
        <v>64977.8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64977.8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62254.8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>
        <f>Selections!D23</f>
        <v>0</v>
      </c>
      <c r="AH16" s="17">
        <f t="shared" si="15"/>
        <v>0</v>
      </c>
      <c r="AI16" s="17"/>
      <c r="AJ16" s="16" t="e">
        <f>D37</f>
        <v>#REF!</v>
      </c>
      <c r="AK16" s="19" t="e">
        <f t="shared" si="16"/>
        <v>#REF!</v>
      </c>
      <c r="AL16" s="17">
        <f>D16</f>
        <v>64977.8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62254.8</v>
      </c>
      <c r="AR16" s="17" t="e">
        <f t="shared" si="19"/>
        <v>#REF!</v>
      </c>
    </row>
    <row r="17" spans="2:66" ht="13.5" thickBot="1">
      <c r="B17" s="7">
        <f>'Line A_Selection 1'!B17</f>
        <v>2002</v>
      </c>
      <c r="C17" s="14">
        <v>47712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47712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38798.4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>
        <f>Selections!C23</f>
        <v>0</v>
      </c>
      <c r="AH17" s="17">
        <f t="shared" si="15"/>
        <v>0</v>
      </c>
      <c r="AI17" s="17"/>
      <c r="AJ17" s="16" t="e">
        <f>C37</f>
        <v>#REF!</v>
      </c>
      <c r="AK17" s="19" t="e">
        <f t="shared" si="16"/>
        <v>#REF!</v>
      </c>
      <c r="AL17" s="17">
        <f>C17</f>
        <v>47712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38798.4</v>
      </c>
      <c r="AR17" s="17" t="e">
        <f t="shared" si="19"/>
        <v>#REF!</v>
      </c>
      <c r="BE17" s="23" t="s">
        <v>26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27</v>
      </c>
      <c r="P19" s="2"/>
      <c r="R19" s="23" t="s">
        <v>26</v>
      </c>
      <c r="S19" s="24">
        <f>SUM(S8:S17)</f>
        <v>446021.10000000003</v>
      </c>
      <c r="U19" s="24" t="e">
        <f>SUM(U8:U17)</f>
        <v>#REF!</v>
      </c>
      <c r="X19" s="23" t="s">
        <v>26</v>
      </c>
      <c r="Y19" s="24">
        <f>SUM(Y8:Y17)</f>
        <v>430885.70000000007</v>
      </c>
      <c r="Z19" s="6"/>
      <c r="AA19" s="24" t="e">
        <f>SUM(AA8:AA17)</f>
        <v>#REF!</v>
      </c>
      <c r="AE19" s="23" t="s">
        <v>26</v>
      </c>
      <c r="AF19" s="10">
        <f>SUM(AF8:AF17)</f>
        <v>710581.1999999998</v>
      </c>
      <c r="AG19" s="23"/>
      <c r="AH19" s="10">
        <f>SUM(AH8:AH17)</f>
        <v>0</v>
      </c>
      <c r="AI19" s="10"/>
      <c r="AJ19" s="23"/>
      <c r="AK19" s="10" t="e">
        <f>SUM(AK8:AK17)</f>
        <v>#REF!</v>
      </c>
      <c r="AL19" s="10">
        <f>SUM(AL8:AL17)</f>
        <v>446021.10000000003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430885.70000000007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1.161554336100558</v>
      </c>
      <c r="D21" s="25">
        <f t="shared" si="22"/>
        <v>1.0311421130201288</v>
      </c>
      <c r="E21" s="25">
        <f t="shared" si="22"/>
        <v>1.0110820680000392</v>
      </c>
      <c r="F21" s="25">
        <f t="shared" si="22"/>
        <v>1.0032275034937725</v>
      </c>
      <c r="G21" s="25">
        <f t="shared" si="22"/>
        <v>1</v>
      </c>
      <c r="H21" s="25">
        <f t="shared" si="22"/>
        <v>1</v>
      </c>
      <c r="I21" s="25">
        <f t="shared" si="22"/>
        <v>1</v>
      </c>
      <c r="J21" s="25">
        <f t="shared" si="22"/>
        <v>1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1.112890783205724</v>
      </c>
      <c r="D22" s="25">
        <f t="shared" si="23"/>
        <v>1.0225892261435419</v>
      </c>
      <c r="E22" s="25">
        <f t="shared" si="23"/>
        <v>1.0018076644974692</v>
      </c>
      <c r="F22" s="25">
        <f t="shared" si="23"/>
        <v>1</v>
      </c>
      <c r="G22" s="25">
        <f t="shared" si="23"/>
        <v>1</v>
      </c>
      <c r="H22" s="25">
        <f t="shared" si="23"/>
        <v>1</v>
      </c>
      <c r="I22" s="25">
        <f t="shared" si="23"/>
        <v>1</v>
      </c>
      <c r="J22" s="25">
        <f t="shared" si="23"/>
        <v>1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1.0925911236267005</v>
      </c>
      <c r="D23" s="25">
        <f t="shared" si="24"/>
        <v>1.0156166621290499</v>
      </c>
      <c r="E23" s="25">
        <f t="shared" si="24"/>
        <v>1</v>
      </c>
      <c r="F23" s="25">
        <f t="shared" si="24"/>
        <v>1</v>
      </c>
      <c r="G23" s="25">
        <f t="shared" si="24"/>
        <v>1</v>
      </c>
      <c r="H23" s="25">
        <f t="shared" si="24"/>
        <v>1</v>
      </c>
      <c r="I23" s="25">
        <f t="shared" si="24"/>
        <v>1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1.1226093865274387</v>
      </c>
      <c r="D24" s="25">
        <f>IF(OR(D11=0,E11=""),"",E11/D11)</f>
        <v>1.0271802778690529</v>
      </c>
      <c r="E24" s="25">
        <f>IF(OR(E11=0,F11=""),"",F11/E11)</f>
        <v>1</v>
      </c>
      <c r="F24" s="25">
        <f>IF(OR(F11=0,G11=""),"",G11/F11)</f>
        <v>1</v>
      </c>
      <c r="G24" s="25">
        <f>IF(OR(G11=0,H11=""),"",H11/G11)</f>
        <v>1</v>
      </c>
      <c r="H24" s="25">
        <f>IF(OR(H11=0,I11=""),"",I11/H11)</f>
        <v>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1.142451336988082</v>
      </c>
      <c r="D25" s="25">
        <f aca="true" t="shared" si="26" ref="D25:G29">IF(OR(D12=0,E12=""),"",E12/D12)</f>
        <v>1.0199190758869998</v>
      </c>
      <c r="E25" s="25">
        <f t="shared" si="26"/>
        <v>1</v>
      </c>
      <c r="F25" s="25">
        <f t="shared" si="26"/>
        <v>1</v>
      </c>
      <c r="G25" s="25">
        <f t="shared" si="26"/>
        <v>1</v>
      </c>
      <c r="H25" s="25">
        <f>IF(OR(H12=0,L12=""),"",L12/H12)</f>
      </c>
      <c r="I25" s="25"/>
      <c r="J25" s="25"/>
      <c r="K25" s="25"/>
      <c r="L25" s="25"/>
      <c r="BF25" s="5"/>
      <c r="BG25" s="5" t="s">
        <v>28</v>
      </c>
      <c r="BH25" s="5"/>
      <c r="BI25" s="5"/>
    </row>
    <row r="26" spans="2:66" ht="12.75">
      <c r="B26" s="6">
        <f t="shared" si="20"/>
        <v>1998</v>
      </c>
      <c r="C26" s="25">
        <f t="shared" si="25"/>
        <v>1.1386211248718152</v>
      </c>
      <c r="D26" s="25">
        <f t="shared" si="26"/>
        <v>1.0245179884026243</v>
      </c>
      <c r="E26" s="25">
        <f t="shared" si="26"/>
        <v>1</v>
      </c>
      <c r="F26" s="25">
        <f t="shared" si="26"/>
        <v>1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1.1514403539929563</v>
      </c>
      <c r="D27" s="25">
        <f t="shared" si="26"/>
        <v>1.0266652724040572</v>
      </c>
      <c r="E27" s="25">
        <f t="shared" si="26"/>
        <v>1.0040266177768724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1.195882197584837</v>
      </c>
      <c r="D28" s="25">
        <f t="shared" si="26"/>
        <v>1.0238513659558872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1.1893442277878143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29</v>
      </c>
      <c r="C31" s="28">
        <f aca="true" t="shared" si="32" ref="C31:K31">AVERAGE(C21:C29)</f>
        <v>1.1452649856317696</v>
      </c>
      <c r="D31" s="28">
        <f t="shared" si="32"/>
        <v>1.0239352477264176</v>
      </c>
      <c r="E31" s="28">
        <f t="shared" si="32"/>
        <v>1.0024166214677686</v>
      </c>
      <c r="F31" s="28">
        <f t="shared" si="32"/>
        <v>1.0005379172489621</v>
      </c>
      <c r="G31" s="28">
        <f t="shared" si="32"/>
        <v>1</v>
      </c>
      <c r="H31" s="28">
        <f t="shared" si="32"/>
        <v>1</v>
      </c>
      <c r="I31" s="28">
        <f t="shared" si="32"/>
        <v>1</v>
      </c>
      <c r="J31" s="28">
        <f t="shared" si="32"/>
        <v>1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30</v>
      </c>
      <c r="C32" s="28">
        <f>AVERAGE(C27:C29)</f>
        <v>1.1788889264552027</v>
      </c>
      <c r="D32" s="28">
        <f>AVERAGE(D26:D28)</f>
        <v>1.0250115422541894</v>
      </c>
      <c r="E32" s="28">
        <f>AVERAGE(E25:E27)</f>
        <v>1.001342205925624</v>
      </c>
      <c r="F32" s="28">
        <f>AVERAGE(F24:F26)</f>
        <v>1</v>
      </c>
      <c r="G32" s="28">
        <f>AVERAGE(G23:G25)</f>
        <v>1</v>
      </c>
      <c r="H32" s="28">
        <f>AVERAGE(H22:H24)</f>
        <v>1</v>
      </c>
      <c r="I32" s="28">
        <f>AVERAGE(I21:I23)</f>
        <v>1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31</v>
      </c>
      <c r="C33" s="28">
        <f>(SUM(C21:C29)-MIN(C21:C29)-MAX(C21:C29))/(COUNT(C21:C29)-2)</f>
        <v>1.1455587927820556</v>
      </c>
      <c r="D33" s="28">
        <f>(SUM(D21:D28)-MIN(D21:D28)-MAX(D21:D28))/(COUNT(D21:D28)-2)</f>
        <v>1.0241205344436937</v>
      </c>
      <c r="E33" s="28">
        <f>(SUM(E21:E27)-MIN(E21:E27)-MAX(E21:E27))/(COUNT(E21:E27)-2)</f>
        <v>1.0011668564548681</v>
      </c>
      <c r="F33" s="28">
        <f>(SUM(F21:F26)-MIN(F21:F26)-MAX(F21:F26))/(COUNT(F21:F26)-2)</f>
        <v>1</v>
      </c>
      <c r="G33" s="28">
        <f>(SUM(G21:G25)-MIN(G21:G25)-MAX(G21:G25))/(COUNT(G21:G25)-2)</f>
        <v>1</v>
      </c>
      <c r="H33" s="28">
        <f>(SUM(H21:H24)-MIN(H21:H24)-MAX(H21:H24))/(COUNT(H21:H24)-2)</f>
        <v>1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32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33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26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A:</v>
      </c>
      <c r="D43" s="8" t="s">
        <v>34</v>
      </c>
    </row>
    <row r="44" spans="2:12" ht="12.75">
      <c r="B44" s="12" t="s">
        <v>21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20586.9</v>
      </c>
      <c r="D45" s="14">
        <v>27069.3</v>
      </c>
      <c r="E45" s="14">
        <v>28954.8</v>
      </c>
      <c r="F45" s="14">
        <v>29704.8</v>
      </c>
      <c r="G45" s="14">
        <v>30499.2</v>
      </c>
      <c r="H45" s="14">
        <v>31002</v>
      </c>
      <c r="I45" s="14">
        <v>31083.7</v>
      </c>
      <c r="J45" s="14">
        <v>31083.7</v>
      </c>
      <c r="K45" s="14">
        <v>31083.7</v>
      </c>
      <c r="L45" s="14">
        <v>31083.7</v>
      </c>
    </row>
    <row r="46" spans="2:12" ht="12.75">
      <c r="B46" s="6">
        <f t="shared" si="34"/>
        <v>1994</v>
      </c>
      <c r="C46" s="14">
        <v>26305.2</v>
      </c>
      <c r="D46" s="14">
        <v>32488.2</v>
      </c>
      <c r="E46" s="14">
        <v>33922.2</v>
      </c>
      <c r="F46" s="14">
        <v>34711.5</v>
      </c>
      <c r="G46" s="14">
        <v>35443.3</v>
      </c>
      <c r="H46" s="14">
        <v>35433.3</v>
      </c>
      <c r="I46" s="14">
        <v>35468.8</v>
      </c>
      <c r="J46" s="14">
        <v>35468.8</v>
      </c>
      <c r="K46" s="14">
        <v>35468.8</v>
      </c>
      <c r="L46" s="14"/>
    </row>
    <row r="47" spans="2:12" ht="12.75">
      <c r="B47" s="6">
        <f t="shared" si="34"/>
        <v>1995</v>
      </c>
      <c r="C47" s="14">
        <v>20630.7</v>
      </c>
      <c r="D47" s="14">
        <v>25239.6</v>
      </c>
      <c r="E47" s="14">
        <v>26168.4</v>
      </c>
      <c r="F47" s="14">
        <v>27302.7</v>
      </c>
      <c r="G47" s="14">
        <v>27942.9</v>
      </c>
      <c r="H47" s="14">
        <v>27942.9</v>
      </c>
      <c r="I47" s="14">
        <v>27977.7</v>
      </c>
      <c r="J47" s="14">
        <v>27977.7</v>
      </c>
      <c r="K47" s="14"/>
      <c r="L47" s="14"/>
    </row>
    <row r="48" spans="2:12" ht="12.75">
      <c r="B48" s="6">
        <f t="shared" si="34"/>
        <v>1996</v>
      </c>
      <c r="C48" s="14">
        <v>26004.3</v>
      </c>
      <c r="D48" s="14">
        <v>32604</v>
      </c>
      <c r="E48" s="14">
        <v>34345.5</v>
      </c>
      <c r="F48" s="14">
        <v>35413.5</v>
      </c>
      <c r="G48" s="14">
        <v>36239.7</v>
      </c>
      <c r="H48" s="14">
        <v>36582.3</v>
      </c>
      <c r="I48" s="14">
        <v>36574.5</v>
      </c>
      <c r="J48" s="14"/>
      <c r="K48" s="14"/>
      <c r="L48" s="14"/>
    </row>
    <row r="49" spans="2:12" ht="12.75">
      <c r="B49" s="6">
        <f t="shared" si="34"/>
        <v>1997</v>
      </c>
      <c r="C49" s="14">
        <v>24241.8</v>
      </c>
      <c r="D49" s="14">
        <v>30435.6</v>
      </c>
      <c r="E49" s="14">
        <v>31823.1</v>
      </c>
      <c r="F49" s="14">
        <v>32624.4</v>
      </c>
      <c r="G49" s="14">
        <v>33321</v>
      </c>
      <c r="H49" s="14">
        <v>33348.6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31154.7</v>
      </c>
      <c r="D50" s="14">
        <v>40503.3</v>
      </c>
      <c r="E50" s="14">
        <v>42626.4</v>
      </c>
      <c r="F50" s="14">
        <v>43480.8</v>
      </c>
      <c r="G50" s="14">
        <v>43900.8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41567.4</v>
      </c>
      <c r="D51" s="14">
        <v>54396</v>
      </c>
      <c r="E51" s="14">
        <v>56955.9</v>
      </c>
      <c r="F51" s="14">
        <v>58103.4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44345.1</v>
      </c>
      <c r="D52" s="14">
        <v>60497.7</v>
      </c>
      <c r="E52" s="14">
        <v>63375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45080.7</v>
      </c>
      <c r="D53" s="14">
        <v>62254.8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38798.4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35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1.3148798507788932</v>
      </c>
      <c r="D58" s="25">
        <f t="shared" si="37"/>
        <v>1.069654553313163</v>
      </c>
      <c r="E58" s="25">
        <f t="shared" si="37"/>
        <v>1.0259024410460442</v>
      </c>
      <c r="F58" s="25">
        <f t="shared" si="37"/>
        <v>1.0267431526217985</v>
      </c>
      <c r="G58" s="25">
        <f t="shared" si="37"/>
        <v>1.0164856783128737</v>
      </c>
      <c r="H58" s="25">
        <f t="shared" si="37"/>
        <v>1.0026353138507194</v>
      </c>
      <c r="I58" s="25">
        <f t="shared" si="37"/>
        <v>1</v>
      </c>
      <c r="J58" s="25">
        <f t="shared" si="37"/>
        <v>1</v>
      </c>
      <c r="K58" s="25">
        <f t="shared" si="37"/>
        <v>1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1.2350485835500205</v>
      </c>
      <c r="D59" s="25">
        <f t="shared" si="38"/>
        <v>1.0441391028127134</v>
      </c>
      <c r="E59" s="25">
        <f t="shared" si="38"/>
        <v>1.0232679484231566</v>
      </c>
      <c r="F59" s="25">
        <f t="shared" si="38"/>
        <v>1.021082350229751</v>
      </c>
      <c r="G59" s="25">
        <f t="shared" si="38"/>
        <v>0.9997178592286836</v>
      </c>
      <c r="H59" s="25">
        <f t="shared" si="38"/>
        <v>1.0010018824100493</v>
      </c>
      <c r="I59" s="25">
        <f t="shared" si="38"/>
        <v>1</v>
      </c>
      <c r="J59" s="25">
        <f t="shared" si="38"/>
        <v>1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1.2234000785237533</v>
      </c>
      <c r="D60" s="25">
        <f t="shared" si="39"/>
        <v>1.0367993153615749</v>
      </c>
      <c r="E60" s="25">
        <f t="shared" si="39"/>
        <v>1.0433461732471225</v>
      </c>
      <c r="F60" s="25">
        <f t="shared" si="39"/>
        <v>1.023448230394796</v>
      </c>
      <c r="G60" s="25">
        <f t="shared" si="39"/>
        <v>1</v>
      </c>
      <c r="H60" s="25">
        <f t="shared" si="39"/>
        <v>1.0012453968628883</v>
      </c>
      <c r="I60" s="25">
        <f t="shared" si="39"/>
        <v>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1.2537926419861332</v>
      </c>
      <c r="D61" s="25">
        <f>IF(OR(D48=0,E48=""),"",E48/D48)</f>
        <v>1.0534136915715864</v>
      </c>
      <c r="E61" s="25">
        <f>IF(OR(E48=0,F48=""),"",F48/E48)</f>
        <v>1.0310957767393107</v>
      </c>
      <c r="F61" s="25">
        <f>IF(OR(F48=0,G48=""),"",G48/F48)</f>
        <v>1.0233300859841585</v>
      </c>
      <c r="G61" s="25">
        <f>IF(OR(G48=0,H48=""),"",H48/G48)</f>
        <v>1.009453720643383</v>
      </c>
      <c r="H61" s="25">
        <f>IF(OR(H48=0,I48=""),"",I48/H48)</f>
        <v>0.9997867821323426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1.2555008291463505</v>
      </c>
      <c r="D62" s="25">
        <f aca="true" t="shared" si="41" ref="D62:G66">IF(OR(D49=0,E49=""),"",E49/D49)</f>
        <v>1.0455880613492095</v>
      </c>
      <c r="E62" s="25">
        <f t="shared" si="41"/>
        <v>1.0251798222046251</v>
      </c>
      <c r="F62" s="25">
        <f t="shared" si="41"/>
        <v>1.0213521168205393</v>
      </c>
      <c r="G62" s="25">
        <f t="shared" si="41"/>
        <v>1.0008283064733952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1.30007029436971</v>
      </c>
      <c r="D63" s="25">
        <f t="shared" si="41"/>
        <v>1.0524179511299079</v>
      </c>
      <c r="E63" s="25">
        <f t="shared" si="41"/>
        <v>1.0200439164461461</v>
      </c>
      <c r="F63" s="25">
        <f t="shared" si="41"/>
        <v>1.0096594358889441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1.3086216602433638</v>
      </c>
      <c r="D64" s="25">
        <f t="shared" si="41"/>
        <v>1.0470604456210015</v>
      </c>
      <c r="E64" s="25">
        <f t="shared" si="41"/>
        <v>1.0201471664919701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1.364247684637085</v>
      </c>
      <c r="D65" s="25">
        <f t="shared" si="41"/>
        <v>1.0475604857705334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1.3809634721732362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29</v>
      </c>
      <c r="C68" s="28">
        <f aca="true" t="shared" si="42" ref="C68:K68">AVERAGE(C58:C66)</f>
        <v>1.292947232823172</v>
      </c>
      <c r="D68" s="28">
        <f t="shared" si="42"/>
        <v>1.0495792008662113</v>
      </c>
      <c r="E68" s="28">
        <f t="shared" si="42"/>
        <v>1.0269976063711965</v>
      </c>
      <c r="F68" s="28">
        <f t="shared" si="42"/>
        <v>1.020935895323331</v>
      </c>
      <c r="G68" s="28">
        <f t="shared" si="42"/>
        <v>1.0052971129316672</v>
      </c>
      <c r="H68" s="28">
        <f t="shared" si="42"/>
        <v>1.0011673438139999</v>
      </c>
      <c r="I68" s="28">
        <f t="shared" si="42"/>
        <v>1</v>
      </c>
      <c r="J68" s="28">
        <f t="shared" si="42"/>
        <v>1</v>
      </c>
      <c r="K68" s="28">
        <f t="shared" si="42"/>
        <v>1</v>
      </c>
    </row>
    <row r="69" spans="2:9" ht="12.75">
      <c r="B69" s="8" t="s">
        <v>30</v>
      </c>
      <c r="C69" s="28">
        <f>AVERAGE(C64:C66)</f>
        <v>1.3512776056845617</v>
      </c>
      <c r="D69" s="28">
        <f>AVERAGE(D63:D65)</f>
        <v>1.049012960840481</v>
      </c>
      <c r="E69" s="28">
        <f>AVERAGE(E62:E64)</f>
        <v>1.0217903017142471</v>
      </c>
      <c r="F69" s="28">
        <f>AVERAGE(F61:F63)</f>
        <v>1.0181138795645472</v>
      </c>
      <c r="G69" s="28">
        <f>AVERAGE(G60:G62)</f>
        <v>1.0034273423722595</v>
      </c>
      <c r="H69" s="28">
        <f>AVERAGE(H59:H61)</f>
        <v>1.000678020468427</v>
      </c>
      <c r="I69" s="28">
        <f>AVERAGE(I58:I60)</f>
        <v>1</v>
      </c>
    </row>
    <row r="70" spans="2:8" ht="12.75">
      <c r="B70" s="8" t="s">
        <v>31</v>
      </c>
      <c r="C70" s="28">
        <f>(SUM(C58:C66)-MIN(C58:C66)-MAX(C58:C66))/(COUNT(C58:C66)-2)</f>
        <v>1.2903087921016512</v>
      </c>
      <c r="D70" s="28">
        <f>(SUM(D58:D65)-MIN(D58:D65)-MAX(D58:D65))/(COUNT(D58:D65)-2)</f>
        <v>1.0483632897091586</v>
      </c>
      <c r="E70" s="28">
        <f>(SUM(E58:E64)-MIN(E58:E64)-MAX(E58:E64))/(COUNT(E58:E64)-2)</f>
        <v>1.0251186309810216</v>
      </c>
      <c r="F70" s="28">
        <f>(SUM(F58:F63)-MIN(F58:F63)-MAX(F58:F63))/(COUNT(F58:F63)-2)</f>
        <v>1.022303195857311</v>
      </c>
      <c r="G70" s="28">
        <f>(SUM(G58:G62)-MIN(G58:G62)-MAX(G58:G62))/(COUNT(G58:G62)-2)</f>
        <v>1.0034273423722597</v>
      </c>
      <c r="H70" s="28">
        <f>(SUM(H58:H61)-MIN(H58:H61)-MAX(H58:H61))/(COUNT(H58:H61)-2)</f>
        <v>1.0011236396364687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32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36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Nancy Arico</cp:lastModifiedBy>
  <cp:lastPrinted>2004-06-28T15:10:53Z</cp:lastPrinted>
  <dcterms:created xsi:type="dcterms:W3CDTF">2003-06-26T14:42:00Z</dcterms:created>
  <dcterms:modified xsi:type="dcterms:W3CDTF">2012-07-24T16:08:52Z</dcterms:modified>
  <cp:category/>
  <cp:version/>
  <cp:contentType/>
  <cp:contentStatus/>
</cp:coreProperties>
</file>