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B_Selection 1" sheetId="4" state="hidden" r:id="rId4"/>
    <sheet name="Line B_Selection 2" sheetId="5" state="hidden" r:id="rId5"/>
    <sheet name="Line B_Selection 3" sheetId="6" state="hidden" r:id="rId6"/>
    <sheet name="Line B_Selection 4" sheetId="7" state="hidden" r:id="rId7"/>
  </sheets>
  <definedNames>
    <definedName name="_xlnm.Print_Area" localSheetId="1">'Graph'!$A$1:$K$32</definedName>
    <definedName name="_xlnm.Print_Area" localSheetId="3">'Line B_Selection 1'!$BE$2:$BM$17</definedName>
    <definedName name="_xlnm.Print_Area" localSheetId="4">'Line B_Selection 2'!$BE$2:$BM$17</definedName>
    <definedName name="_xlnm.Print_Area" localSheetId="5">'Line B_Selection 3'!$BE$2:$BM$17</definedName>
    <definedName name="_xlnm.Print_Area" localSheetId="6">'Line B_Selection 4'!$BE$2:$BM$17</definedName>
  </definedNames>
  <calcPr fullCalcOnLoad="1"/>
</workbook>
</file>

<file path=xl/sharedStrings.xml><?xml version="1.0" encoding="utf-8"?>
<sst xmlns="http://schemas.openxmlformats.org/spreadsheetml/2006/main" count="441" uniqueCount="74">
  <si>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</si>
  <si>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</si>
  <si>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</si>
  <si>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</si>
  <si>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</si>
  <si>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</si>
  <si>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</si>
  <si>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</si>
  <si>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</si>
  <si>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</si>
  <si>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</si>
  <si>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</si>
  <si>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</si>
  <si>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</si>
  <si>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</si>
  <si>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</si>
  <si>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Line B: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</si>
  <si>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</si>
  <si>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</si>
  <si>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</si>
  <si>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</si>
  <si>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</si>
  <si>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</si>
  <si>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</si>
  <si>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</si>
  <si>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</si>
  <si>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</si>
  <si>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</si>
  <si>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</si>
  <si>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</si>
  <si>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</si>
  <si>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</si>
  <si>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</si>
  <si>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</si>
  <si>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</si>
  <si>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</si>
  <si>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</si>
  <si>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</si>
  <si>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</si>
  <si>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</si>
  <si>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</si>
  <si>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</si>
  <si>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</si>
  <si>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</si>
  <si>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Indication</t>
  </si>
  <si>
    <t xml:space="preserve">High Estimate  </t>
  </si>
  <si>
    <t xml:space="preserve">Midpoint  </t>
  </si>
  <si>
    <t xml:space="preserve">Average  </t>
  </si>
  <si>
    <t xml:space="preserve">Low Estimate  </t>
  </si>
  <si>
    <t>at 12/31/02</t>
  </si>
  <si>
    <t xml:space="preserve">Median  </t>
  </si>
  <si>
    <t xml:space="preserve"> = High Estimate - Low Estimate</t>
  </si>
  <si>
    <t xml:space="preserve"> = Surplus</t>
  </si>
  <si>
    <t xml:space="preserve"> = Range as percent of surplus</t>
  </si>
  <si>
    <t>OF LDFs</t>
  </si>
  <si>
    <t>AND ELRs</t>
  </si>
  <si>
    <t>GO TO THE GRAPH TAB TO SEE RESULTS</t>
  </si>
  <si>
    <t>YOU SET THE RESERVE FOR LINE B  (Example 2)</t>
  </si>
  <si>
    <t>PICK THREE SETS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</si>
  <si>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</si>
  <si>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</si>
  <si>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</si>
  <si>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</si>
  <si>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</si>
  <si>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</si>
  <si>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</si>
  <si>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</si>
  <si>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</si>
  <si>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</si>
  <si>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</si>
  <si>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</si>
  <si>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1. LOW Estimate</t>
  </si>
  <si>
    <t>2. HIGH Estimate</t>
  </si>
  <si>
    <t>3. BEST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</si>
</sst>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6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12"/>
      <color indexed="13"/>
      <name val="Helv"/>
      <family val="0"/>
    </font>
    <font>
      <sz val="24"/>
      <color indexed="13"/>
      <name val="Arial"/>
      <family val="2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6"/>
      <name val="Helv"/>
      <family val="0"/>
    </font>
    <font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1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8" fillId="0" borderId="17" xfId="0" applyFont="1" applyBorder="1" applyAlignment="1">
      <alignment horizontal="center"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2" fillId="0" borderId="10" xfId="56" applyFont="1" applyBorder="1" applyAlignment="1">
      <alignment horizontal="center"/>
    </xf>
    <xf numFmtId="180" fontId="19" fillId="33" borderId="0" xfId="0" applyNumberFormat="1" applyFont="1" applyFill="1" applyBorder="1" applyAlignment="1">
      <alignment horizontal="center"/>
    </xf>
    <xf numFmtId="180" fontId="19" fillId="33" borderId="17" xfId="0" applyNumberFormat="1" applyFont="1" applyFill="1" applyBorder="1" applyAlignment="1">
      <alignment horizontal="center"/>
    </xf>
    <xf numFmtId="165" fontId="19" fillId="33" borderId="0" xfId="59" applyNumberFormat="1" applyFont="1" applyFill="1" applyBorder="1" applyAlignment="1">
      <alignment horizontal="center"/>
    </xf>
    <xf numFmtId="165" fontId="19" fillId="33" borderId="25" xfId="59" applyNumberFormat="1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17" fillId="34" borderId="0" xfId="0" applyFont="1" applyFill="1" applyAlignment="1">
      <alignment/>
    </xf>
    <xf numFmtId="164" fontId="0" fillId="34" borderId="0" xfId="0" applyFill="1" applyAlignment="1">
      <alignment/>
    </xf>
    <xf numFmtId="164" fontId="15" fillId="34" borderId="0" xfId="0" applyFont="1" applyFill="1" applyAlignment="1">
      <alignment horizontal="center"/>
    </xf>
    <xf numFmtId="164" fontId="13" fillId="34" borderId="0" xfId="0" applyFont="1" applyFill="1" applyAlignment="1">
      <alignment/>
    </xf>
    <xf numFmtId="164" fontId="18" fillId="34" borderId="0" xfId="0" applyFont="1" applyFill="1" applyBorder="1" applyAlignment="1">
      <alignment/>
    </xf>
    <xf numFmtId="164" fontId="0" fillId="34" borderId="0" xfId="0" applyFill="1" applyBorder="1" applyAlignment="1">
      <alignment/>
    </xf>
    <xf numFmtId="164" fontId="14" fillId="34" borderId="0" xfId="0" applyFont="1" applyFill="1" applyAlignment="1">
      <alignment horizontal="right"/>
    </xf>
    <xf numFmtId="3" fontId="14" fillId="34" borderId="0" xfId="0" applyNumberFormat="1" applyFont="1" applyFill="1" applyAlignment="1">
      <alignment/>
    </xf>
    <xf numFmtId="164" fontId="14" fillId="34" borderId="0" xfId="0" applyFont="1" applyFill="1" applyAlignment="1">
      <alignment/>
    </xf>
    <xf numFmtId="9" fontId="14" fillId="34" borderId="0" xfId="59" applyFont="1" applyFill="1" applyAlignment="1">
      <alignment/>
    </xf>
    <xf numFmtId="164" fontId="16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</a:rPr>
              <a:t>Line B: Indicated Reserves ($000s)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25"/>
          <c:w val="0.960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144236.2209828127</c:v>
                </c:pt>
                <c:pt idx="1">
                  <c:v>111054.64948527899</c:v>
                </c:pt>
                <c:pt idx="2">
                  <c:v>159342.0056717843</c:v>
                </c:pt>
                <c:pt idx="3">
                  <c:v>140876.13837852678</c:v>
                </c:pt>
                <c:pt idx="4">
                  <c:v>192055.56815243885</c:v>
                </c:pt>
                <c:pt idx="5">
                  <c:v>199087.03981632658</c:v>
                </c:pt>
                <c:pt idx="6">
                  <c:v>197157.64406372327</c:v>
                </c:pt>
                <c:pt idx="7">
                  <c:v>191094.91841761785</c:v>
                </c:pt>
                <c:pt idx="8">
                  <c:v>183315.9725431376</c:v>
                </c:pt>
                <c:pt idx="9">
                  <c:v>190185.66978789447</c:v>
                </c:pt>
                <c:pt idx="10">
                  <c:v>190562.0555244186</c:v>
                </c:pt>
                <c:pt idx="11">
                  <c:v>195118.07831425054</c:v>
                </c:pt>
              </c:numCache>
            </c:numRef>
          </c:val>
        </c:ser>
        <c:axId val="52384957"/>
        <c:axId val="1702566"/>
      </c:bar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  <c:max val="20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7171DB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1'!$BI$28:$BI$37</c:f>
              <c:numCache/>
            </c:numRef>
          </c:val>
        </c:ser>
        <c:axId val="15323095"/>
        <c:axId val="3690128"/>
      </c:bar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63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2'!$BI$28:$BI$37</c:f>
              <c:numCache/>
            </c:numRef>
          </c:val>
        </c:ser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3'!$BI$28:$BI$37</c:f>
              <c:numCache/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4'!$BI$28:$BI$37</c:f>
              <c:numCache/>
            </c:numRef>
          </c:val>
        </c:ser>
        <c:axId val="63003109"/>
        <c:axId val="30157070"/>
      </c:bar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11</xdr:col>
      <xdr:colOff>152400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7650" y="38100"/>
        <a:ext cx="11001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PageLayoutView="0" workbookViewId="0" topLeftCell="A1">
      <selection activeCell="C6" sqref="C6"/>
    </sheetView>
  </sheetViews>
  <sheetFormatPr defaultColWidth="8.88671875" defaultRowHeight="15.75"/>
  <cols>
    <col min="1" max="1" width="20.77734375" style="0" bestFit="1" customWidth="1"/>
    <col min="2" max="12" width="9.5546875" style="0" customWidth="1"/>
  </cols>
  <sheetData>
    <row r="1" spans="1:14" ht="23.25" customHeight="1" thickBot="1">
      <c r="A1" s="65"/>
      <c r="B1" s="75" t="s">
        <v>57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</row>
    <row r="2" spans="1:14" ht="24" customHeight="1">
      <c r="A2" s="66"/>
      <c r="B2" s="48" t="s">
        <v>71</v>
      </c>
      <c r="C2" s="41" t="str">
        <f>'Line B_Selection 1'!C20</f>
        <v>12 - 24</v>
      </c>
      <c r="D2" s="41" t="str">
        <f>'Line B_Selection 1'!D20</f>
        <v>24 - 36</v>
      </c>
      <c r="E2" s="41" t="str">
        <f>'Line B_Selection 1'!E20</f>
        <v>36 - 48</v>
      </c>
      <c r="F2" s="41" t="str">
        <f>'Line B_Selection 1'!F20</f>
        <v>48 - 60</v>
      </c>
      <c r="G2" s="41" t="str">
        <f>'Line B_Selection 1'!G20</f>
        <v>60 - 72</v>
      </c>
      <c r="H2" s="41" t="str">
        <f>'Line B_Selection 1'!H20</f>
        <v>72 - 84</v>
      </c>
      <c r="I2" s="41" t="str">
        <f>'Line B_Selection 1'!I20</f>
        <v>84 - 96</v>
      </c>
      <c r="J2" s="41" t="str">
        <f>'Line B_Selection 1'!J20</f>
        <v>96 - 108</v>
      </c>
      <c r="K2" s="41" t="str">
        <f>'Line B_Selection 1'!K20</f>
        <v>108 - 120</v>
      </c>
      <c r="L2" s="42" t="str">
        <f>'Line B_Selection 1'!L20</f>
        <v>120 - ULT</v>
      </c>
      <c r="M2" s="66"/>
      <c r="N2" s="66"/>
    </row>
    <row r="3" spans="1:14" ht="24" customHeight="1">
      <c r="A3" s="66"/>
      <c r="B3" s="46" t="s">
        <v>38</v>
      </c>
      <c r="C3" s="59">
        <v>2.17</v>
      </c>
      <c r="D3" s="59">
        <v>1.3</v>
      </c>
      <c r="E3" s="59">
        <v>1.15</v>
      </c>
      <c r="F3" s="59">
        <v>1.09</v>
      </c>
      <c r="G3" s="59">
        <v>1.05</v>
      </c>
      <c r="H3" s="59">
        <v>1.02</v>
      </c>
      <c r="I3" s="59">
        <v>1.01</v>
      </c>
      <c r="J3" s="59">
        <v>1.008</v>
      </c>
      <c r="K3" s="59">
        <v>1.005</v>
      </c>
      <c r="L3" s="60">
        <v>1.001</v>
      </c>
      <c r="M3" s="66"/>
      <c r="N3" s="66"/>
    </row>
    <row r="4" spans="1:14" ht="24" customHeight="1">
      <c r="A4" s="67" t="s">
        <v>58</v>
      </c>
      <c r="B4" s="46" t="s">
        <v>39</v>
      </c>
      <c r="C4" s="59">
        <v>1.375</v>
      </c>
      <c r="D4" s="59">
        <v>1.13</v>
      </c>
      <c r="E4" s="59">
        <v>1.065</v>
      </c>
      <c r="F4" s="59">
        <v>1.035</v>
      </c>
      <c r="G4" s="59">
        <v>1.02</v>
      </c>
      <c r="H4" s="59">
        <v>1.01</v>
      </c>
      <c r="I4" s="59">
        <v>1.005</v>
      </c>
      <c r="J4" s="59">
        <v>1</v>
      </c>
      <c r="K4" s="59">
        <v>1</v>
      </c>
      <c r="L4" s="60">
        <v>1</v>
      </c>
      <c r="M4" s="66"/>
      <c r="N4" s="66"/>
    </row>
    <row r="5" spans="1:14" ht="24" customHeight="1">
      <c r="A5" s="67" t="s">
        <v>54</v>
      </c>
      <c r="B5" s="46"/>
      <c r="C5" s="38"/>
      <c r="D5" s="38"/>
      <c r="E5" s="38"/>
      <c r="F5" s="38"/>
      <c r="G5" s="38"/>
      <c r="H5" s="38"/>
      <c r="I5" s="38"/>
      <c r="J5" s="38"/>
      <c r="K5" s="38"/>
      <c r="L5" s="40"/>
      <c r="M5" s="66"/>
      <c r="N5" s="66"/>
    </row>
    <row r="6" spans="1:14" ht="24" customHeight="1">
      <c r="A6" s="68"/>
      <c r="B6" s="46" t="s">
        <v>40</v>
      </c>
      <c r="C6" s="63">
        <v>2012</v>
      </c>
      <c r="D6" s="37">
        <f>C6-1</f>
        <v>2011</v>
      </c>
      <c r="E6" s="37">
        <f aca="true" t="shared" si="0" ref="E6:L6">D6-1</f>
        <v>2010</v>
      </c>
      <c r="F6" s="37">
        <f t="shared" si="0"/>
        <v>2009</v>
      </c>
      <c r="G6" s="37">
        <f t="shared" si="0"/>
        <v>2008</v>
      </c>
      <c r="H6" s="37">
        <f t="shared" si="0"/>
        <v>2007</v>
      </c>
      <c r="I6" s="37">
        <f t="shared" si="0"/>
        <v>2006</v>
      </c>
      <c r="J6" s="37">
        <f t="shared" si="0"/>
        <v>2005</v>
      </c>
      <c r="K6" s="37">
        <f t="shared" si="0"/>
        <v>2004</v>
      </c>
      <c r="L6" s="39">
        <f t="shared" si="0"/>
        <v>2003</v>
      </c>
      <c r="M6" s="66"/>
      <c r="N6" s="66"/>
    </row>
    <row r="7" spans="1:14" ht="24" customHeight="1">
      <c r="A7" s="67" t="s">
        <v>55</v>
      </c>
      <c r="B7" s="46" t="s">
        <v>24</v>
      </c>
      <c r="C7" s="61">
        <v>0.8</v>
      </c>
      <c r="D7" s="61">
        <v>0.82</v>
      </c>
      <c r="E7" s="61">
        <v>0.83</v>
      </c>
      <c r="F7" s="61">
        <v>0.83</v>
      </c>
      <c r="G7" s="61">
        <v>0.83</v>
      </c>
      <c r="H7" s="61">
        <v>0.83</v>
      </c>
      <c r="I7" s="61">
        <v>0.83</v>
      </c>
      <c r="J7" s="61">
        <v>0.83</v>
      </c>
      <c r="K7" s="61">
        <v>0.83</v>
      </c>
      <c r="L7" s="61">
        <v>0.83</v>
      </c>
      <c r="M7" s="66"/>
      <c r="N7" s="66"/>
    </row>
    <row r="8" spans="1:14" ht="6" customHeight="1" thickBot="1">
      <c r="A8" s="68"/>
      <c r="B8" s="47"/>
      <c r="C8" s="44"/>
      <c r="D8" s="44"/>
      <c r="E8" s="44"/>
      <c r="F8" s="44"/>
      <c r="G8" s="44"/>
      <c r="H8" s="44"/>
      <c r="I8" s="44"/>
      <c r="J8" s="44"/>
      <c r="K8" s="44"/>
      <c r="L8" s="45"/>
      <c r="M8" s="66"/>
      <c r="N8" s="66"/>
    </row>
    <row r="9" spans="1:14" ht="24" customHeight="1">
      <c r="A9" s="68"/>
      <c r="B9" s="48" t="s">
        <v>72</v>
      </c>
      <c r="C9" s="41" t="str">
        <f>C2</f>
        <v>12 - 24</v>
      </c>
      <c r="D9" s="41" t="str">
        <f aca="true" t="shared" si="1" ref="D9:L9">D2</f>
        <v>24 - 36</v>
      </c>
      <c r="E9" s="41" t="str">
        <f t="shared" si="1"/>
        <v>36 - 48</v>
      </c>
      <c r="F9" s="41" t="str">
        <f t="shared" si="1"/>
        <v>48 - 60</v>
      </c>
      <c r="G9" s="41" t="str">
        <f t="shared" si="1"/>
        <v>60 - 72</v>
      </c>
      <c r="H9" s="41" t="str">
        <f t="shared" si="1"/>
        <v>72 - 84</v>
      </c>
      <c r="I9" s="41" t="str">
        <f t="shared" si="1"/>
        <v>84 - 96</v>
      </c>
      <c r="J9" s="41" t="str">
        <f t="shared" si="1"/>
        <v>96 - 108</v>
      </c>
      <c r="K9" s="41" t="str">
        <f t="shared" si="1"/>
        <v>108 - 120</v>
      </c>
      <c r="L9" s="42" t="str">
        <f t="shared" si="1"/>
        <v>120 - ULT</v>
      </c>
      <c r="M9" s="66"/>
      <c r="N9" s="66"/>
    </row>
    <row r="10" spans="1:14" ht="24" customHeight="1">
      <c r="A10" s="66"/>
      <c r="B10" s="46" t="s">
        <v>38</v>
      </c>
      <c r="C10" s="59">
        <v>2.5</v>
      </c>
      <c r="D10" s="59">
        <v>1.4</v>
      </c>
      <c r="E10" s="59">
        <v>1.25</v>
      </c>
      <c r="F10" s="59">
        <v>1.125</v>
      </c>
      <c r="G10" s="59">
        <v>1.07</v>
      </c>
      <c r="H10" s="59">
        <v>1.05</v>
      </c>
      <c r="I10" s="59">
        <v>1.04</v>
      </c>
      <c r="J10" s="59">
        <v>1.02</v>
      </c>
      <c r="K10" s="59">
        <v>1.01</v>
      </c>
      <c r="L10" s="60">
        <v>1.001</v>
      </c>
      <c r="M10" s="66"/>
      <c r="N10" s="66"/>
    </row>
    <row r="11" spans="1:14" ht="24" customHeight="1">
      <c r="A11" s="66"/>
      <c r="B11" s="46" t="s">
        <v>39</v>
      </c>
      <c r="C11" s="59">
        <v>1.55</v>
      </c>
      <c r="D11" s="59">
        <v>1.2</v>
      </c>
      <c r="E11" s="59">
        <v>1.1</v>
      </c>
      <c r="F11" s="59">
        <v>1.06</v>
      </c>
      <c r="G11" s="59">
        <v>1.04</v>
      </c>
      <c r="H11" s="59">
        <v>1.02</v>
      </c>
      <c r="I11" s="59">
        <v>1.015</v>
      </c>
      <c r="J11" s="59">
        <v>1.005</v>
      </c>
      <c r="K11" s="59">
        <v>1</v>
      </c>
      <c r="L11" s="60">
        <v>1</v>
      </c>
      <c r="M11" s="66"/>
      <c r="N11" s="66"/>
    </row>
    <row r="12" spans="1:14" ht="24" customHeight="1">
      <c r="A12" s="66"/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40"/>
      <c r="M12" s="66"/>
      <c r="N12" s="66"/>
    </row>
    <row r="13" spans="1:14" ht="24" customHeight="1">
      <c r="A13" s="66"/>
      <c r="B13" s="46" t="s">
        <v>40</v>
      </c>
      <c r="C13" s="37">
        <f>C6</f>
        <v>2012</v>
      </c>
      <c r="D13" s="37">
        <f aca="true" t="shared" si="2" ref="D13:L13">D6</f>
        <v>2011</v>
      </c>
      <c r="E13" s="37">
        <f t="shared" si="2"/>
        <v>2010</v>
      </c>
      <c r="F13" s="37">
        <f t="shared" si="2"/>
        <v>2009</v>
      </c>
      <c r="G13" s="37">
        <f t="shared" si="2"/>
        <v>2008</v>
      </c>
      <c r="H13" s="37">
        <f t="shared" si="2"/>
        <v>2007</v>
      </c>
      <c r="I13" s="37">
        <f t="shared" si="2"/>
        <v>2006</v>
      </c>
      <c r="J13" s="37">
        <f t="shared" si="2"/>
        <v>2005</v>
      </c>
      <c r="K13" s="37">
        <f t="shared" si="2"/>
        <v>2004</v>
      </c>
      <c r="L13" s="39">
        <f t="shared" si="2"/>
        <v>2003</v>
      </c>
      <c r="M13" s="66"/>
      <c r="N13" s="66"/>
    </row>
    <row r="14" spans="1:14" ht="24" customHeight="1">
      <c r="A14" s="66"/>
      <c r="B14" s="46" t="s">
        <v>24</v>
      </c>
      <c r="C14" s="61">
        <v>0.8</v>
      </c>
      <c r="D14" s="61">
        <v>0.84</v>
      </c>
      <c r="E14" s="61">
        <v>0.85</v>
      </c>
      <c r="F14" s="61">
        <v>0.85</v>
      </c>
      <c r="G14" s="61">
        <v>0.85</v>
      </c>
      <c r="H14" s="61">
        <v>0.85</v>
      </c>
      <c r="I14" s="61">
        <v>0.85</v>
      </c>
      <c r="J14" s="61">
        <v>0.85</v>
      </c>
      <c r="K14" s="61">
        <v>0.85</v>
      </c>
      <c r="L14" s="61">
        <v>0.85</v>
      </c>
      <c r="M14" s="66"/>
      <c r="N14" s="66"/>
    </row>
    <row r="15" spans="1:14" ht="4.5" customHeight="1" thickBot="1">
      <c r="A15" s="66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66"/>
      <c r="N15" s="66"/>
    </row>
    <row r="16" spans="1:14" ht="24" customHeight="1">
      <c r="A16" s="66"/>
      <c r="B16" s="48" t="s">
        <v>73</v>
      </c>
      <c r="C16" s="41" t="str">
        <f>C2</f>
        <v>12 - 24</v>
      </c>
      <c r="D16" s="41" t="str">
        <f aca="true" t="shared" si="3" ref="D16:L16">D2</f>
        <v>24 - 36</v>
      </c>
      <c r="E16" s="41" t="str">
        <f t="shared" si="3"/>
        <v>36 - 48</v>
      </c>
      <c r="F16" s="41" t="str">
        <f t="shared" si="3"/>
        <v>48 - 60</v>
      </c>
      <c r="G16" s="41" t="str">
        <f t="shared" si="3"/>
        <v>60 - 72</v>
      </c>
      <c r="H16" s="41" t="str">
        <f t="shared" si="3"/>
        <v>72 - 84</v>
      </c>
      <c r="I16" s="41" t="str">
        <f t="shared" si="3"/>
        <v>84 - 96</v>
      </c>
      <c r="J16" s="41" t="str">
        <f t="shared" si="3"/>
        <v>96 - 108</v>
      </c>
      <c r="K16" s="41" t="str">
        <f t="shared" si="3"/>
        <v>108 - 120</v>
      </c>
      <c r="L16" s="42" t="str">
        <f t="shared" si="3"/>
        <v>120 - ULT</v>
      </c>
      <c r="M16" s="66"/>
      <c r="N16" s="66"/>
    </row>
    <row r="17" spans="1:14" ht="24" customHeight="1">
      <c r="A17" s="66"/>
      <c r="B17" s="46" t="s">
        <v>38</v>
      </c>
      <c r="C17" s="59">
        <v>2.259</v>
      </c>
      <c r="D17" s="59">
        <v>1.331</v>
      </c>
      <c r="E17" s="59">
        <v>1.165</v>
      </c>
      <c r="F17" s="59">
        <v>1.074</v>
      </c>
      <c r="G17" s="59">
        <v>1.06</v>
      </c>
      <c r="H17" s="59">
        <v>1.047</v>
      </c>
      <c r="I17" s="59">
        <v>1.065</v>
      </c>
      <c r="J17" s="59">
        <v>1.057</v>
      </c>
      <c r="K17" s="59">
        <v>1.024</v>
      </c>
      <c r="L17" s="60">
        <v>1.024</v>
      </c>
      <c r="M17" s="66"/>
      <c r="N17" s="66"/>
    </row>
    <row r="18" spans="1:14" ht="24" customHeight="1">
      <c r="A18" s="66"/>
      <c r="B18" s="46" t="s">
        <v>39</v>
      </c>
      <c r="C18" s="59">
        <v>1.451</v>
      </c>
      <c r="D18" s="59">
        <v>1.143</v>
      </c>
      <c r="E18" s="59">
        <v>1.079</v>
      </c>
      <c r="F18" s="59">
        <v>1.058</v>
      </c>
      <c r="G18" s="59">
        <v>1.038</v>
      </c>
      <c r="H18" s="59">
        <v>1.02</v>
      </c>
      <c r="I18" s="59">
        <v>1.028</v>
      </c>
      <c r="J18" s="59">
        <v>1.013</v>
      </c>
      <c r="K18" s="59">
        <v>1</v>
      </c>
      <c r="L18" s="60">
        <v>1</v>
      </c>
      <c r="M18" s="66"/>
      <c r="N18" s="66"/>
    </row>
    <row r="19" spans="1:14" ht="24" customHeight="1">
      <c r="A19" s="66"/>
      <c r="B19" s="46"/>
      <c r="C19" s="38"/>
      <c r="D19" s="38"/>
      <c r="E19" s="38"/>
      <c r="F19" s="38"/>
      <c r="G19" s="38"/>
      <c r="H19" s="38"/>
      <c r="I19" s="38"/>
      <c r="J19" s="38"/>
      <c r="K19" s="38"/>
      <c r="L19" s="40"/>
      <c r="M19" s="66"/>
      <c r="N19" s="66"/>
    </row>
    <row r="20" spans="1:14" ht="24" customHeight="1">
      <c r="A20" s="66"/>
      <c r="B20" s="46" t="s">
        <v>40</v>
      </c>
      <c r="C20" s="37">
        <f>C6</f>
        <v>2012</v>
      </c>
      <c r="D20" s="37">
        <f aca="true" t="shared" si="4" ref="D20:L20">D6</f>
        <v>2011</v>
      </c>
      <c r="E20" s="37">
        <f t="shared" si="4"/>
        <v>2010</v>
      </c>
      <c r="F20" s="37">
        <f t="shared" si="4"/>
        <v>2009</v>
      </c>
      <c r="G20" s="37">
        <f t="shared" si="4"/>
        <v>2008</v>
      </c>
      <c r="H20" s="37">
        <f t="shared" si="4"/>
        <v>2007</v>
      </c>
      <c r="I20" s="37">
        <f t="shared" si="4"/>
        <v>2006</v>
      </c>
      <c r="J20" s="37">
        <f t="shared" si="4"/>
        <v>2005</v>
      </c>
      <c r="K20" s="37">
        <f t="shared" si="4"/>
        <v>2004</v>
      </c>
      <c r="L20" s="39">
        <f t="shared" si="4"/>
        <v>2003</v>
      </c>
      <c r="M20" s="66"/>
      <c r="N20" s="66"/>
    </row>
    <row r="21" spans="1:14" ht="24" customHeight="1">
      <c r="A21" s="66"/>
      <c r="B21" s="46" t="s">
        <v>24</v>
      </c>
      <c r="C21" s="61">
        <v>0.8</v>
      </c>
      <c r="D21" s="61">
        <v>0.8</v>
      </c>
      <c r="E21" s="61">
        <v>0.8</v>
      </c>
      <c r="F21" s="61">
        <v>0.8</v>
      </c>
      <c r="G21" s="61">
        <v>0.8</v>
      </c>
      <c r="H21" s="61">
        <v>0.8</v>
      </c>
      <c r="I21" s="61">
        <v>0.8</v>
      </c>
      <c r="J21" s="61">
        <v>0.8</v>
      </c>
      <c r="K21" s="61">
        <v>0.8</v>
      </c>
      <c r="L21" s="62">
        <v>0.8</v>
      </c>
      <c r="M21" s="66"/>
      <c r="N21" s="66"/>
    </row>
    <row r="22" spans="1:14" ht="6" customHeight="1" thickBot="1">
      <c r="A22" s="6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66"/>
      <c r="N22" s="66"/>
    </row>
    <row r="23" spans="1:14" ht="30.75" customHeight="1">
      <c r="A23" s="66"/>
      <c r="B23" s="69" t="s">
        <v>56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5" max="5" width="14.5546875" style="0" bestFit="1" customWidth="1"/>
    <col min="7" max="7" width="14.5546875" style="0" bestFit="1" customWidth="1"/>
    <col min="9" max="9" width="14.5546875" style="0" customWidth="1"/>
    <col min="11" max="11" width="23.5546875" style="0" bestFit="1" customWidth="1"/>
    <col min="12" max="12" width="14.21484375" style="0" bestFit="1" customWidth="1"/>
    <col min="14" max="14" width="12.21484375" style="0" bestFit="1" customWidth="1"/>
    <col min="15" max="15" width="21.10546875" style="0" bestFit="1" customWidth="1"/>
  </cols>
  <sheetData>
    <row r="1" spans="1:14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66"/>
      <c r="B6" s="66"/>
      <c r="C6" s="66"/>
      <c r="D6" s="66"/>
      <c r="E6" s="66"/>
      <c r="F6" s="66"/>
      <c r="G6" s="66"/>
      <c r="H6" s="66"/>
      <c r="I6" s="66"/>
      <c r="J6" s="66"/>
      <c r="K6" s="70"/>
      <c r="L6" s="66"/>
      <c r="M6" s="66"/>
      <c r="N6" s="66"/>
    </row>
    <row r="7" spans="1:14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5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5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5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70"/>
      <c r="L21" s="66"/>
      <c r="M21" s="66"/>
      <c r="N21" s="66"/>
    </row>
    <row r="22" spans="1:14" ht="15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8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29.25" customHeight="1">
      <c r="A26" s="66"/>
      <c r="B26" s="68"/>
      <c r="C26" s="68"/>
      <c r="D26" s="71" t="s">
        <v>45</v>
      </c>
      <c r="E26" s="72">
        <f>MAX(Results!B5:M5)</f>
        <v>199087.03981632658</v>
      </c>
      <c r="F26" s="73"/>
      <c r="G26" s="73"/>
      <c r="H26" s="73"/>
      <c r="I26" s="68"/>
      <c r="J26" s="66"/>
      <c r="K26" s="66"/>
      <c r="L26" s="66"/>
      <c r="M26" s="66"/>
      <c r="N26" s="66"/>
    </row>
    <row r="27" spans="1:14" ht="29.25" customHeight="1">
      <c r="A27" s="66"/>
      <c r="B27" s="68"/>
      <c r="C27" s="68"/>
      <c r="D27" s="71" t="s">
        <v>46</v>
      </c>
      <c r="E27" s="72">
        <f>(E26+E30)/2</f>
        <v>155070.84465080278</v>
      </c>
      <c r="F27" s="73"/>
      <c r="G27" s="72">
        <f>E26-E30</f>
        <v>88032.39033104759</v>
      </c>
      <c r="H27" s="73" t="s">
        <v>51</v>
      </c>
      <c r="I27" s="68"/>
      <c r="J27" s="66"/>
      <c r="K27" s="66"/>
      <c r="L27" s="66"/>
      <c r="M27" s="66"/>
      <c r="N27" s="66"/>
    </row>
    <row r="28" spans="1:14" ht="29.25" customHeight="1">
      <c r="A28" s="66"/>
      <c r="B28" s="68"/>
      <c r="C28" s="68"/>
      <c r="D28" s="71" t="s">
        <v>47</v>
      </c>
      <c r="E28" s="72">
        <f>AVERAGE(Results!B5:M5)</f>
        <v>174507.16342818423</v>
      </c>
      <c r="F28" s="73"/>
      <c r="G28" s="72">
        <v>100000</v>
      </c>
      <c r="H28" s="73" t="s">
        <v>52</v>
      </c>
      <c r="I28" s="68"/>
      <c r="J28" s="66"/>
      <c r="K28" s="66"/>
      <c r="L28" s="66"/>
      <c r="M28" s="66"/>
      <c r="N28" s="66"/>
    </row>
    <row r="29" spans="1:14" ht="29.25" customHeight="1">
      <c r="A29" s="66"/>
      <c r="B29" s="68"/>
      <c r="C29" s="68"/>
      <c r="D29" s="71" t="s">
        <v>50</v>
      </c>
      <c r="E29" s="72">
        <f>MEDIAN(Results!B5:M5)</f>
        <v>190373.86265615653</v>
      </c>
      <c r="F29" s="73"/>
      <c r="G29" s="74">
        <f>G27/G28</f>
        <v>0.8803239033104758</v>
      </c>
      <c r="H29" s="73" t="s">
        <v>53</v>
      </c>
      <c r="I29" s="68"/>
      <c r="J29" s="66"/>
      <c r="K29" s="66"/>
      <c r="L29" s="66"/>
      <c r="M29" s="66"/>
      <c r="N29" s="66"/>
    </row>
    <row r="30" spans="1:14" ht="29.25" customHeight="1">
      <c r="A30" s="66"/>
      <c r="B30" s="68"/>
      <c r="C30" s="68"/>
      <c r="D30" s="71" t="s">
        <v>48</v>
      </c>
      <c r="E30" s="72">
        <f>MIN(Results!B5:M5)</f>
        <v>111054.64948527899</v>
      </c>
      <c r="F30" s="68"/>
      <c r="G30" s="68"/>
      <c r="H30" s="68"/>
      <c r="I30" s="68"/>
      <c r="J30" s="66"/>
      <c r="K30" s="66"/>
      <c r="L30" s="66"/>
      <c r="M30" s="66"/>
      <c r="N30" s="66"/>
    </row>
    <row r="31" spans="1:14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5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sheetProtection/>
  <printOptions gridLines="1"/>
  <pageMargins left="0.19" right="0.2" top="1" bottom="1" header="0.5" footer="0.5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2.10546875" style="0" bestFit="1" customWidth="1"/>
    <col min="2" max="2" width="9.10546875" style="0" bestFit="1" customWidth="1"/>
    <col min="3" max="14" width="8.5546875" style="0" bestFit="1" customWidth="1"/>
  </cols>
  <sheetData>
    <row r="1" spans="2:13" ht="15.75">
      <c r="B1" s="76" t="s">
        <v>41</v>
      </c>
      <c r="C1" s="77"/>
      <c r="D1" s="77"/>
      <c r="E1" s="78"/>
      <c r="F1" s="76" t="s">
        <v>43</v>
      </c>
      <c r="G1" s="77"/>
      <c r="H1" s="77"/>
      <c r="I1" s="78"/>
      <c r="J1" s="76" t="s">
        <v>42</v>
      </c>
      <c r="K1" s="77"/>
      <c r="L1" s="77"/>
      <c r="M1" s="78"/>
    </row>
    <row r="2" spans="2:13" ht="15.75">
      <c r="B2" s="49" t="s">
        <v>5</v>
      </c>
      <c r="C2" s="13" t="s">
        <v>6</v>
      </c>
      <c r="D2" s="13" t="s">
        <v>5</v>
      </c>
      <c r="E2" s="50" t="s">
        <v>6</v>
      </c>
      <c r="F2" s="49" t="s">
        <v>5</v>
      </c>
      <c r="G2" s="13" t="s">
        <v>6</v>
      </c>
      <c r="H2" s="13" t="s">
        <v>5</v>
      </c>
      <c r="I2" s="50" t="s">
        <v>6</v>
      </c>
      <c r="J2" s="49" t="s">
        <v>5</v>
      </c>
      <c r="K2" s="13" t="s">
        <v>6</v>
      </c>
      <c r="L2" s="13" t="s">
        <v>5</v>
      </c>
      <c r="M2" s="50" t="s">
        <v>6</v>
      </c>
    </row>
    <row r="3" spans="2:13" ht="16.5" thickBot="1">
      <c r="B3" s="51" t="s">
        <v>9</v>
      </c>
      <c r="C3" s="52" t="s">
        <v>9</v>
      </c>
      <c r="D3" s="52" t="s">
        <v>10</v>
      </c>
      <c r="E3" s="53" t="s">
        <v>10</v>
      </c>
      <c r="F3" s="51" t="s">
        <v>9</v>
      </c>
      <c r="G3" s="52" t="s">
        <v>9</v>
      </c>
      <c r="H3" s="52" t="s">
        <v>10</v>
      </c>
      <c r="I3" s="53" t="s">
        <v>10</v>
      </c>
      <c r="J3" s="51" t="s">
        <v>9</v>
      </c>
      <c r="K3" s="52" t="s">
        <v>9</v>
      </c>
      <c r="L3" s="52" t="s">
        <v>10</v>
      </c>
      <c r="M3" s="53" t="s">
        <v>10</v>
      </c>
    </row>
    <row r="4" spans="2:13" ht="15.75">
      <c r="B4" s="64" t="s">
        <v>59</v>
      </c>
      <c r="C4" s="64" t="s">
        <v>60</v>
      </c>
      <c r="D4" s="64" t="s">
        <v>61</v>
      </c>
      <c r="E4" s="64" t="s">
        <v>62</v>
      </c>
      <c r="F4" s="64" t="s">
        <v>63</v>
      </c>
      <c r="G4" s="64" t="s">
        <v>64</v>
      </c>
      <c r="H4" s="64" t="s">
        <v>65</v>
      </c>
      <c r="I4" s="64" t="s">
        <v>66</v>
      </c>
      <c r="J4" s="64" t="s">
        <v>67</v>
      </c>
      <c r="K4" s="64" t="s">
        <v>68</v>
      </c>
      <c r="L4" s="64" t="s">
        <v>69</v>
      </c>
      <c r="M4" s="64" t="s">
        <v>70</v>
      </c>
    </row>
    <row r="5" spans="1:14" ht="15.75">
      <c r="A5" t="s">
        <v>44</v>
      </c>
      <c r="B5" s="54">
        <f>'Line B_Selection 1'!BF39</f>
        <v>144236.2209828127</v>
      </c>
      <c r="C5" s="54">
        <f>'Line B_Selection 1'!BG39</f>
        <v>111054.64948527899</v>
      </c>
      <c r="D5" s="54">
        <f>'Line B_Selection 1'!BH39</f>
        <v>159342.0056717843</v>
      </c>
      <c r="E5" s="54">
        <f>'Line B_Selection 1'!BI39</f>
        <v>140876.13837852678</v>
      </c>
      <c r="F5" s="54">
        <f>'Line B_Selection 2'!BF39</f>
        <v>192055.56815243885</v>
      </c>
      <c r="G5" s="54">
        <f>'Line B_Selection 2'!BG39</f>
        <v>199087.03981632658</v>
      </c>
      <c r="H5" s="54">
        <f>'Line B_Selection 2'!BH39</f>
        <v>197157.64406372327</v>
      </c>
      <c r="I5" s="54">
        <f>'Line B_Selection 2'!BI39</f>
        <v>191094.91841761785</v>
      </c>
      <c r="J5" s="54">
        <f>'Line B_Selection 3'!BF39</f>
        <v>183315.9725431376</v>
      </c>
      <c r="K5" s="54">
        <f>'Line B_Selection 3'!BG39</f>
        <v>190185.66978789447</v>
      </c>
      <c r="L5" s="54">
        <f>'Line B_Selection 3'!BH39</f>
        <v>190562.0555244186</v>
      </c>
      <c r="M5" s="54">
        <f>'Line B_Selection 3'!BI39</f>
        <v>195118.07831425054</v>
      </c>
      <c r="N5" s="54"/>
    </row>
    <row r="6" spans="2:13" ht="15.7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4" ht="15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6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24912.113713627397</v>
      </c>
      <c r="BK6" s="10">
        <f aca="true" t="shared" si="6" ref="BK6:BK15">AVERAGE(BF6:BI6)</f>
        <v>25158.859651401806</v>
      </c>
      <c r="BL6" s="10">
        <f aca="true" t="shared" si="7" ref="BL6:BL15">BK6-AQ8</f>
        <v>286.5252424697064</v>
      </c>
      <c r="BM6" s="10">
        <f aca="true" t="shared" si="8" ref="BM6:BM15">BK6-AL8</f>
        <v>-254.19942291759799</v>
      </c>
      <c r="BN6" s="11">
        <f aca="true" t="shared" si="9" ref="BN6:BN15">BK6/AF8</f>
        <v>0.5244182289744158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8" t="s">
        <v>49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23739.743330472673</v>
      </c>
      <c r="BH7" s="10">
        <f t="shared" si="4"/>
        <v>24895.744889053633</v>
      </c>
      <c r="BI7" s="10">
        <f t="shared" si="5"/>
        <v>23832.85927284424</v>
      </c>
      <c r="BK7" s="10">
        <f t="shared" si="6"/>
        <v>24341.023095356046</v>
      </c>
      <c r="BL7" s="10">
        <f t="shared" si="7"/>
        <v>742.9859777744459</v>
      </c>
      <c r="BM7" s="10">
        <f t="shared" si="8"/>
        <v>-554.7217936975867</v>
      </c>
      <c r="BN7" s="11">
        <f t="shared" si="9"/>
        <v>0.5135594481336474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Selections!L7</f>
        <v>0.83</v>
      </c>
      <c r="AH8" s="17">
        <f aca="true" t="shared" si="15" ref="AH8:AH17">AF8*AG8</f>
        <v>39819.084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39.77930469529893</v>
      </c>
      <c r="AQ8" s="17">
        <f>L45</f>
        <v>24872.3344089321</v>
      </c>
      <c r="AR8" s="17">
        <f aca="true" t="shared" si="19" ref="AR8:AR17">AP8+AQ8</f>
        <v>24912.113713627397</v>
      </c>
      <c r="BE8" s="6">
        <f t="shared" si="0"/>
        <v>1995</v>
      </c>
      <c r="BF8" s="10">
        <f t="shared" si="2"/>
        <v>30118.925625435768</v>
      </c>
      <c r="BG8" s="10">
        <f t="shared" si="3"/>
        <v>27361.896345848043</v>
      </c>
      <c r="BH8" s="10">
        <f t="shared" si="4"/>
        <v>30118.925625435768</v>
      </c>
      <c r="BI8" s="10">
        <f t="shared" si="5"/>
        <v>27518.817100107073</v>
      </c>
      <c r="BK8" s="10">
        <f t="shared" si="6"/>
        <v>28779.641174206663</v>
      </c>
      <c r="BL8" s="10">
        <f t="shared" si="7"/>
        <v>1796.9338930884624</v>
      </c>
      <c r="BM8" s="10">
        <f t="shared" si="8"/>
        <v>-1339.284451229105</v>
      </c>
      <c r="BN8" s="11">
        <f t="shared" si="9"/>
        <v>0.6174749118018277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1.0060049999999998</v>
      </c>
      <c r="AA9" s="15">
        <f t="shared" si="13"/>
        <v>23739.743330472673</v>
      </c>
      <c r="AE9" s="6">
        <f t="shared" si="14"/>
        <v>1994</v>
      </c>
      <c r="AF9" s="17">
        <v>47396.7</v>
      </c>
      <c r="AG9" s="20">
        <f>Selections!K7</f>
        <v>0.83</v>
      </c>
      <c r="AH9" s="17">
        <f t="shared" si="15"/>
        <v>39339.261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0.005969155222886435</v>
      </c>
      <c r="AP9" s="19">
        <f t="shared" si="18"/>
        <v>234.82215526264264</v>
      </c>
      <c r="AQ9" s="17">
        <f>K46</f>
        <v>23598.0371175816</v>
      </c>
      <c r="AR9" s="17">
        <f t="shared" si="19"/>
        <v>23832.85927284424</v>
      </c>
      <c r="BE9" s="6">
        <f t="shared" si="0"/>
        <v>1996</v>
      </c>
      <c r="BF9" s="10">
        <f t="shared" si="2"/>
        <v>29024.44343107433</v>
      </c>
      <c r="BG9" s="10">
        <f t="shared" si="3"/>
        <v>25803.276715929715</v>
      </c>
      <c r="BH9" s="10">
        <f t="shared" si="4"/>
        <v>29088.985185148584</v>
      </c>
      <c r="BI9" s="10">
        <f t="shared" si="5"/>
        <v>26185.813889247358</v>
      </c>
      <c r="BK9" s="10">
        <f t="shared" si="6"/>
        <v>27525.62980535</v>
      </c>
      <c r="BL9" s="10">
        <f t="shared" si="7"/>
        <v>2331.8798525435013</v>
      </c>
      <c r="BM9" s="10">
        <f t="shared" si="8"/>
        <v>-1354.4134096493362</v>
      </c>
      <c r="BN9" s="11">
        <f t="shared" si="9"/>
        <v>0.5439933794476988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</v>
      </c>
      <c r="U10" s="15">
        <f t="shared" si="11"/>
        <v>30118.925625435768</v>
      </c>
      <c r="X10" s="6">
        <f t="shared" si="12"/>
        <v>1995</v>
      </c>
      <c r="Y10" s="15">
        <f>J47</f>
        <v>26982.7072811182</v>
      </c>
      <c r="Z10" s="16">
        <f>J73</f>
        <v>1.0140530399999999</v>
      </c>
      <c r="AA10" s="15">
        <f t="shared" si="13"/>
        <v>27361.896345848043</v>
      </c>
      <c r="AE10" s="6">
        <f t="shared" si="14"/>
        <v>1995</v>
      </c>
      <c r="AF10" s="17">
        <v>46608.6</v>
      </c>
      <c r="AG10" s="20">
        <f>Selections!J7</f>
        <v>0.83</v>
      </c>
      <c r="AH10" s="17">
        <f t="shared" si="15"/>
        <v>38685.138</v>
      </c>
      <c r="AI10" s="17"/>
      <c r="AJ10" s="16">
        <f>J37</f>
        <v>0</v>
      </c>
      <c r="AK10" s="19">
        <f t="shared" si="16"/>
        <v>0</v>
      </c>
      <c r="AL10" s="17">
        <f>J10</f>
        <v>30118.925625435768</v>
      </c>
      <c r="AM10" s="17">
        <f t="shared" si="17"/>
        <v>30118.925625435768</v>
      </c>
      <c r="AO10" s="16">
        <f>J74</f>
        <v>0.013858288911593686</v>
      </c>
      <c r="AP10" s="19">
        <f t="shared" si="18"/>
        <v>536.1098189888716</v>
      </c>
      <c r="AQ10" s="17">
        <f>J47</f>
        <v>26982.7072811182</v>
      </c>
      <c r="AR10" s="17">
        <f t="shared" si="19"/>
        <v>27518.817100107073</v>
      </c>
      <c r="BE10" s="6">
        <f t="shared" si="0"/>
        <v>1997</v>
      </c>
      <c r="BF10" s="10">
        <f t="shared" si="2"/>
        <v>41391.92426405488</v>
      </c>
      <c r="BG10" s="10">
        <f t="shared" si="3"/>
        <v>35898.711143661116</v>
      </c>
      <c r="BH10" s="10">
        <f t="shared" si="4"/>
        <v>41573.6587814934</v>
      </c>
      <c r="BI10" s="10">
        <f t="shared" si="5"/>
        <v>36657.83481396296</v>
      </c>
      <c r="BK10" s="10">
        <f t="shared" si="6"/>
        <v>38880.53225079309</v>
      </c>
      <c r="BL10" s="10">
        <f t="shared" si="7"/>
        <v>4517.09172169349</v>
      </c>
      <c r="BM10" s="10">
        <f t="shared" si="8"/>
        <v>-1897.6799200899986</v>
      </c>
      <c r="BN10" s="11">
        <f t="shared" si="9"/>
        <v>0.6015175772972473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1.005</v>
      </c>
      <c r="U11" s="15">
        <f t="shared" si="11"/>
        <v>29024.44343107433</v>
      </c>
      <c r="X11" s="6">
        <f t="shared" si="12"/>
        <v>1996</v>
      </c>
      <c r="Y11" s="15">
        <f>I48</f>
        <v>25193.7499528065</v>
      </c>
      <c r="Z11" s="16">
        <f>I73</f>
        <v>1.0241935703999998</v>
      </c>
      <c r="AA11" s="15">
        <f t="shared" si="13"/>
        <v>25803.276715929715</v>
      </c>
      <c r="AE11" s="6">
        <f t="shared" si="14"/>
        <v>1996</v>
      </c>
      <c r="AF11" s="17">
        <v>50599.2</v>
      </c>
      <c r="AG11" s="20">
        <f>Selections!I7</f>
        <v>0.83</v>
      </c>
      <c r="AH11" s="17">
        <f t="shared" si="15"/>
        <v>41997.335999999996</v>
      </c>
      <c r="AI11" s="17"/>
      <c r="AJ11" s="16">
        <f>I37</f>
        <v>0.004975124378109319</v>
      </c>
      <c r="AK11" s="19">
        <f t="shared" si="16"/>
        <v>208.9419701492481</v>
      </c>
      <c r="AL11" s="17">
        <f>I11</f>
        <v>28880.043214999336</v>
      </c>
      <c r="AM11" s="17">
        <f t="shared" si="17"/>
        <v>29088.985185148584</v>
      </c>
      <c r="AO11" s="16">
        <f>I74</f>
        <v>0.023622068229300575</v>
      </c>
      <c r="AP11" s="19">
        <f t="shared" si="18"/>
        <v>992.0639364408612</v>
      </c>
      <c r="AQ11" s="17">
        <f>I48</f>
        <v>25193.7499528065</v>
      </c>
      <c r="AR11" s="17">
        <f t="shared" si="19"/>
        <v>26185.813889247358</v>
      </c>
      <c r="BE11" s="6">
        <f t="shared" si="0"/>
        <v>1998</v>
      </c>
      <c r="BF11" s="10">
        <f t="shared" si="2"/>
        <v>51243.15139746393</v>
      </c>
      <c r="BG11" s="10">
        <f t="shared" si="3"/>
        <v>45096.30468524062</v>
      </c>
      <c r="BH11" s="10">
        <f t="shared" si="4"/>
        <v>51463.38511844189</v>
      </c>
      <c r="BI11" s="10">
        <f t="shared" si="5"/>
        <v>46209.24002619052</v>
      </c>
      <c r="BK11" s="10">
        <f t="shared" si="6"/>
        <v>48503.02030683424</v>
      </c>
      <c r="BL11" s="10">
        <f t="shared" si="7"/>
        <v>7390.941222729176</v>
      </c>
      <c r="BM11" s="10">
        <f t="shared" si="8"/>
        <v>-990.486144083312</v>
      </c>
      <c r="BN11" s="11">
        <f t="shared" si="9"/>
        <v>0.6977847835827109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1.01505</v>
      </c>
      <c r="U12" s="15">
        <f t="shared" si="11"/>
        <v>41391.92426405488</v>
      </c>
      <c r="X12" s="6">
        <f t="shared" si="12"/>
        <v>1997</v>
      </c>
      <c r="Y12" s="15">
        <f>H49</f>
        <v>34363.4405290996</v>
      </c>
      <c r="Z12" s="16">
        <f>H73</f>
        <v>1.044677441808</v>
      </c>
      <c r="AA12" s="15">
        <f t="shared" si="13"/>
        <v>35898.711143661116</v>
      </c>
      <c r="AE12" s="6">
        <f t="shared" si="14"/>
        <v>1997</v>
      </c>
      <c r="AF12" s="17">
        <v>64637.4</v>
      </c>
      <c r="AG12" s="20">
        <f>Selections!H7</f>
        <v>0.83</v>
      </c>
      <c r="AH12" s="17">
        <f t="shared" si="15"/>
        <v>53649.042</v>
      </c>
      <c r="AI12" s="17"/>
      <c r="AJ12" s="16">
        <f>H37</f>
        <v>0.01482685581991039</v>
      </c>
      <c r="AK12" s="19">
        <f t="shared" si="16"/>
        <v>795.446610610317</v>
      </c>
      <c r="AL12" s="17">
        <f>H12</f>
        <v>40778.21217088309</v>
      </c>
      <c r="AM12" s="17">
        <f t="shared" si="17"/>
        <v>41573.6587814934</v>
      </c>
      <c r="AO12" s="16">
        <f>H74</f>
        <v>0.04276673355813809</v>
      </c>
      <c r="AP12" s="19">
        <f t="shared" si="18"/>
        <v>2294.39428486336</v>
      </c>
      <c r="AQ12" s="17">
        <f>H49</f>
        <v>34363.4405290996</v>
      </c>
      <c r="AR12" s="17">
        <f t="shared" si="19"/>
        <v>36657.83481396296</v>
      </c>
      <c r="BE12" s="6">
        <f t="shared" si="0"/>
        <v>1999</v>
      </c>
      <c r="BF12" s="10">
        <f t="shared" si="2"/>
        <v>67985.34704628984</v>
      </c>
      <c r="BG12" s="10">
        <f t="shared" si="3"/>
        <v>61049.05473319926</v>
      </c>
      <c r="BH12" s="10">
        <f t="shared" si="4"/>
        <v>68240.13110524774</v>
      </c>
      <c r="BI12" s="10">
        <f t="shared" si="5"/>
        <v>62808.01954407962</v>
      </c>
      <c r="BK12" s="10">
        <f t="shared" si="6"/>
        <v>65020.63810720411</v>
      </c>
      <c r="BL12" s="10">
        <f t="shared" si="7"/>
        <v>13960.624061377683</v>
      </c>
      <c r="BM12" s="10">
        <f t="shared" si="8"/>
        <v>1577.1048044022245</v>
      </c>
      <c r="BN12" s="11">
        <f t="shared" si="9"/>
        <v>0.7516402301277858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1.035351</v>
      </c>
      <c r="U13" s="15">
        <f t="shared" si="11"/>
        <v>51243.15139746393</v>
      </c>
      <c r="X13" s="6">
        <f t="shared" si="12"/>
        <v>1998</v>
      </c>
      <c r="Y13" s="15">
        <f>G50</f>
        <v>41112.07908410506</v>
      </c>
      <c r="Z13" s="16">
        <f>G73</f>
        <v>1.0969113138984001</v>
      </c>
      <c r="AA13" s="15">
        <f t="shared" si="13"/>
        <v>45096.30468524062</v>
      </c>
      <c r="AE13" s="6">
        <f t="shared" si="14"/>
        <v>1998</v>
      </c>
      <c r="AF13" s="17">
        <v>69510</v>
      </c>
      <c r="AG13" s="20">
        <f>Selections!G7</f>
        <v>0.83</v>
      </c>
      <c r="AH13" s="17">
        <f t="shared" si="15"/>
        <v>57693.299999999996</v>
      </c>
      <c r="AI13" s="17"/>
      <c r="AJ13" s="16">
        <f>G37</f>
        <v>0.034143976294029654</v>
      </c>
      <c r="AK13" s="19">
        <f t="shared" si="16"/>
        <v>1969.878667524341</v>
      </c>
      <c r="AL13" s="17">
        <f>G13</f>
        <v>49493.50645091755</v>
      </c>
      <c r="AM13" s="17">
        <f t="shared" si="17"/>
        <v>51463.38511844189</v>
      </c>
      <c r="AO13" s="16">
        <f>G74</f>
        <v>0.08834927005536963</v>
      </c>
      <c r="AP13" s="19">
        <f t="shared" si="18"/>
        <v>5097.160942085457</v>
      </c>
      <c r="AQ13" s="17">
        <f>G50</f>
        <v>41112.07908410506</v>
      </c>
      <c r="AR13" s="17">
        <f t="shared" si="19"/>
        <v>46209.24002619052</v>
      </c>
      <c r="BE13" s="6">
        <f t="shared" si="0"/>
        <v>2000</v>
      </c>
      <c r="BF13" s="10">
        <f t="shared" si="2"/>
        <v>78732.28530528149</v>
      </c>
      <c r="BG13" s="10">
        <f t="shared" si="3"/>
        <v>70592.6328166462</v>
      </c>
      <c r="BH13" s="10">
        <f t="shared" si="4"/>
        <v>78496.63362229305</v>
      </c>
      <c r="BI13" s="10">
        <f t="shared" si="5"/>
        <v>72293.17140105668</v>
      </c>
      <c r="BK13" s="10">
        <f t="shared" si="6"/>
        <v>75028.68078631937</v>
      </c>
      <c r="BL13" s="10">
        <f t="shared" si="7"/>
        <v>23687.77513334067</v>
      </c>
      <c r="BM13" s="10">
        <f t="shared" si="8"/>
        <v>6040.40470072985</v>
      </c>
      <c r="BN13" s="11">
        <f t="shared" si="9"/>
        <v>0.8105591777624301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1.0715882849999996</v>
      </c>
      <c r="U14" s="15">
        <f t="shared" si="11"/>
        <v>67985.34704628984</v>
      </c>
      <c r="X14" s="6">
        <f t="shared" si="12"/>
        <v>1999</v>
      </c>
      <c r="Y14" s="15">
        <f>F51</f>
        <v>51060.01404582643</v>
      </c>
      <c r="Z14" s="21">
        <f>F73</f>
        <v>1.1956333321492558</v>
      </c>
      <c r="AA14" s="15">
        <f t="shared" si="13"/>
        <v>61049.05473319926</v>
      </c>
      <c r="AE14" s="6">
        <f t="shared" si="14"/>
        <v>1999</v>
      </c>
      <c r="AF14" s="17">
        <v>86505</v>
      </c>
      <c r="AG14" s="20">
        <f>Selections!F7</f>
        <v>0.83</v>
      </c>
      <c r="AH14" s="17">
        <f t="shared" si="15"/>
        <v>71799.15</v>
      </c>
      <c r="AI14" s="17"/>
      <c r="AJ14" s="16">
        <f>F37</f>
        <v>0.06680577419712985</v>
      </c>
      <c r="AK14" s="19">
        <f t="shared" si="16"/>
        <v>4796.597802445855</v>
      </c>
      <c r="AL14" s="17">
        <f>F14</f>
        <v>63443.53330280189</v>
      </c>
      <c r="AM14" s="17">
        <f t="shared" si="17"/>
        <v>68240.13110524774</v>
      </c>
      <c r="AO14" s="16">
        <f>F74</f>
        <v>0.1636231835370362</v>
      </c>
      <c r="AP14" s="19">
        <f t="shared" si="18"/>
        <v>11748.005498253191</v>
      </c>
      <c r="AQ14" s="17">
        <f>F51</f>
        <v>51060.01404582643</v>
      </c>
      <c r="AR14" s="17">
        <f t="shared" si="19"/>
        <v>62808.01954407962</v>
      </c>
      <c r="BE14" s="6">
        <f t="shared" si="0"/>
        <v>2001</v>
      </c>
      <c r="BF14" s="10">
        <f t="shared" si="2"/>
        <v>69312.90296372755</v>
      </c>
      <c r="BG14" s="10">
        <f t="shared" si="3"/>
        <v>66755.74344350242</v>
      </c>
      <c r="BH14" s="10">
        <f t="shared" si="4"/>
        <v>71655.18952207833</v>
      </c>
      <c r="BI14" s="10">
        <f t="shared" si="5"/>
        <v>72477.33765199446</v>
      </c>
      <c r="BK14" s="10">
        <f t="shared" si="6"/>
        <v>70050.29339532569</v>
      </c>
      <c r="BL14" s="10">
        <f t="shared" si="7"/>
        <v>32703.83441078059</v>
      </c>
      <c r="BM14" s="10">
        <f t="shared" si="8"/>
        <v>16302.816707980812</v>
      </c>
      <c r="BN14" s="11">
        <f t="shared" si="9"/>
        <v>0.7203285362566486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1.1412415235249997</v>
      </c>
      <c r="U15" s="15">
        <f t="shared" si="11"/>
        <v>78732.28530528149</v>
      </c>
      <c r="X15" s="6">
        <f t="shared" si="12"/>
        <v>2000</v>
      </c>
      <c r="Y15" s="15">
        <f>E52</f>
        <v>51340.9056529787</v>
      </c>
      <c r="Z15" s="16">
        <f>E73</f>
        <v>1.3749783319716442</v>
      </c>
      <c r="AA15" s="15">
        <f t="shared" si="13"/>
        <v>70592.6328166462</v>
      </c>
      <c r="AE15" s="6">
        <f t="shared" si="14"/>
        <v>2000</v>
      </c>
      <c r="AF15" s="17">
        <v>92564.1</v>
      </c>
      <c r="AG15" s="20">
        <f>Selections!E7</f>
        <v>0.83</v>
      </c>
      <c r="AH15" s="17">
        <f t="shared" si="15"/>
        <v>76828.203</v>
      </c>
      <c r="AI15" s="17"/>
      <c r="AJ15" s="16">
        <f>E37</f>
        <v>0.12376129032594363</v>
      </c>
      <c r="AK15" s="19">
        <f t="shared" si="16"/>
        <v>9508.357536703532</v>
      </c>
      <c r="AL15" s="17">
        <f>E15</f>
        <v>68988.27608558952</v>
      </c>
      <c r="AM15" s="17">
        <f t="shared" si="17"/>
        <v>78496.63362229305</v>
      </c>
      <c r="AO15" s="16">
        <f>E74</f>
        <v>0.27271581177133586</v>
      </c>
      <c r="AP15" s="19">
        <f t="shared" si="18"/>
        <v>20952.265748077978</v>
      </c>
      <c r="AQ15" s="17">
        <f>E52</f>
        <v>51340.9056529787</v>
      </c>
      <c r="AR15" s="17">
        <f t="shared" si="19"/>
        <v>72293.17140105668</v>
      </c>
      <c r="BE15" s="6">
        <f t="shared" si="0"/>
        <v>2002</v>
      </c>
      <c r="BF15" s="10">
        <f t="shared" si="2"/>
        <v>57873.11130893027</v>
      </c>
      <c r="BG15" s="10">
        <f t="shared" si="3"/>
        <v>61614.7538502563</v>
      </c>
      <c r="BH15" s="10">
        <f t="shared" si="4"/>
        <v>70150.9670710909</v>
      </c>
      <c r="BI15" s="10">
        <f t="shared" si="5"/>
        <v>79735.60528823486</v>
      </c>
      <c r="BK15" s="10">
        <f t="shared" si="6"/>
        <v>67343.60937962809</v>
      </c>
      <c r="BL15" s="10">
        <f t="shared" si="7"/>
        <v>51458.66211380299</v>
      </c>
      <c r="BM15" s="10">
        <f t="shared" si="8"/>
        <v>34706.01621588869</v>
      </c>
      <c r="BN15" s="11">
        <f t="shared" si="9"/>
        <v>0.6262325619724812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1.2896029215832496</v>
      </c>
      <c r="U16" s="15">
        <f t="shared" si="11"/>
        <v>69312.90296372755</v>
      </c>
      <c r="X16" s="6">
        <f t="shared" si="12"/>
        <v>2001</v>
      </c>
      <c r="Y16" s="15">
        <f>D53</f>
        <v>37346.4589845451</v>
      </c>
      <c r="Z16" s="16">
        <f>D73</f>
        <v>1.7874718315631377</v>
      </c>
      <c r="AA16" s="15">
        <f t="shared" si="13"/>
        <v>66755.74344350242</v>
      </c>
      <c r="AE16" s="6">
        <f t="shared" si="14"/>
        <v>2001</v>
      </c>
      <c r="AF16" s="17">
        <v>97247.7</v>
      </c>
      <c r="AG16" s="20">
        <f>Selections!D7</f>
        <v>0.82</v>
      </c>
      <c r="AH16" s="17">
        <f t="shared" si="15"/>
        <v>79743.11399999999</v>
      </c>
      <c r="AI16" s="17"/>
      <c r="AJ16" s="16">
        <f>D37</f>
        <v>0.22456751356278193</v>
      </c>
      <c r="AK16" s="19">
        <f t="shared" si="16"/>
        <v>17907.712834733462</v>
      </c>
      <c r="AL16" s="17">
        <f>D16</f>
        <v>53747.476687344875</v>
      </c>
      <c r="AM16" s="17">
        <f t="shared" si="17"/>
        <v>71655.18952207833</v>
      </c>
      <c r="AO16" s="16">
        <f>D74</f>
        <v>0.4405506244394891</v>
      </c>
      <c r="AP16" s="19">
        <f t="shared" si="18"/>
        <v>35130.87866744936</v>
      </c>
      <c r="AQ16" s="17">
        <f>D53</f>
        <v>37346.4589845451</v>
      </c>
      <c r="AR16" s="17">
        <f t="shared" si="19"/>
        <v>72477.33765199446</v>
      </c>
    </row>
    <row r="17" spans="2:66" ht="13.5" thickBot="1">
      <c r="B17" s="55"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1.7732040171769683</v>
      </c>
      <c r="U17" s="15">
        <f t="shared" si="11"/>
        <v>57873.11130893027</v>
      </c>
      <c r="X17" s="6">
        <f t="shared" si="12"/>
        <v>2002</v>
      </c>
      <c r="Y17" s="15">
        <f>C54</f>
        <v>15884.9472658251</v>
      </c>
      <c r="Z17" s="16">
        <f>C73</f>
        <v>3.8788138744920087</v>
      </c>
      <c r="AA17" s="15">
        <f t="shared" si="13"/>
        <v>61614.7538502563</v>
      </c>
      <c r="AE17" s="6">
        <f t="shared" si="14"/>
        <v>2002</v>
      </c>
      <c r="AF17" s="17">
        <v>107537.7</v>
      </c>
      <c r="AG17" s="22">
        <f>Selections!C7</f>
        <v>0.8</v>
      </c>
      <c r="AH17" s="17">
        <f t="shared" si="15"/>
        <v>86030.16</v>
      </c>
      <c r="AI17" s="17"/>
      <c r="AJ17" s="16">
        <f>C37</f>
        <v>0.43604910077293235</v>
      </c>
      <c r="AK17" s="19">
        <f t="shared" si="16"/>
        <v>37513.373907351495</v>
      </c>
      <c r="AL17" s="17">
        <f>C17</f>
        <v>32637.593163739402</v>
      </c>
      <c r="AM17" s="17">
        <f t="shared" si="17"/>
        <v>70150.9670710909</v>
      </c>
      <c r="AO17" s="16">
        <f>C74</f>
        <v>0.7421892278522991</v>
      </c>
      <c r="AP17" s="19">
        <f t="shared" si="18"/>
        <v>63850.658022409756</v>
      </c>
      <c r="AQ17" s="17">
        <f>C54</f>
        <v>15884.9472658251</v>
      </c>
      <c r="AR17" s="17">
        <f t="shared" si="19"/>
        <v>79735.60528823486</v>
      </c>
      <c r="BE17" s="23" t="s">
        <v>27</v>
      </c>
      <c r="BF17" s="10">
        <f>SUM(BF6:BF15)</f>
        <v>475990.8953056311</v>
      </c>
      <c r="BG17" s="10">
        <f>SUM(BG6:BG15)</f>
        <v>442809.3238080973</v>
      </c>
      <c r="BH17" s="10">
        <f>SUM(BH6:BH15)</f>
        <v>491096.67999460275</v>
      </c>
      <c r="BI17" s="10">
        <f>SUM(BI6:BI15)</f>
        <v>472630.8127013452</v>
      </c>
      <c r="BK17" s="10">
        <f>SUM(BK6:BK15)</f>
        <v>470631.92795241915</v>
      </c>
      <c r="BL17" s="10">
        <f>SUM(BL6:BL15)</f>
        <v>138877.25362960072</v>
      </c>
      <c r="BM17" s="10">
        <f>SUM(BM6:BM15)</f>
        <v>52235.55728733464</v>
      </c>
      <c r="BN17" s="11">
        <f>BK17/AF19</f>
        <v>0.6623197010453122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475990.8953056311</v>
      </c>
      <c r="X19" s="23" t="s">
        <v>27</v>
      </c>
      <c r="Y19" s="24">
        <f>SUM(Y8:Y17)</f>
        <v>331754.6743228184</v>
      </c>
      <c r="Z19" s="6"/>
      <c r="AA19" s="24">
        <f>SUM(AA8:AA17)</f>
        <v>442809.3238080973</v>
      </c>
      <c r="AE19" s="23" t="s">
        <v>27</v>
      </c>
      <c r="AF19" s="10">
        <f>SUM(AF8:AF17)</f>
        <v>710581.1999999998</v>
      </c>
      <c r="AG19" s="23"/>
      <c r="AH19" s="10">
        <f>SUM(AH8:AH17)</f>
        <v>585583.788</v>
      </c>
      <c r="AI19" s="10"/>
      <c r="AJ19" s="23"/>
      <c r="AK19" s="10">
        <f>SUM(AK8:AK17)</f>
        <v>72700.30932951826</v>
      </c>
      <c r="AL19" s="10">
        <f>SUM(AL8:AL17)</f>
        <v>418396.3706650845</v>
      </c>
      <c r="AM19" s="10">
        <f>SUM(AM8:AM17)</f>
        <v>491096.67999460275</v>
      </c>
      <c r="AN19" s="10"/>
      <c r="AP19" s="10">
        <f>SUM(AP8:AP17)</f>
        <v>140876.13837852678</v>
      </c>
      <c r="AQ19" s="10">
        <f>SUM(AQ8:AQ17)</f>
        <v>331754.6743228184</v>
      </c>
      <c r="AR19" s="10">
        <f>SUM(AR8:AR17)</f>
        <v>472630.8127013452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39.77930469529747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141.70621289107294</v>
      </c>
      <c r="BH29" s="10">
        <f t="shared" si="30"/>
        <v>1297.7077714720326</v>
      </c>
      <c r="BI29" s="10">
        <f t="shared" si="31"/>
        <v>234.8221552626419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3136.2183443175672</v>
      </c>
      <c r="BG30" s="10">
        <f t="shared" si="29"/>
        <v>379.18906472984236</v>
      </c>
      <c r="BH30" s="10">
        <f t="shared" si="30"/>
        <v>3136.2183443175672</v>
      </c>
      <c r="BI30" s="10">
        <f t="shared" si="31"/>
        <v>536.1098189888726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3830.6934782678327</v>
      </c>
      <c r="BG31" s="10">
        <f t="shared" si="29"/>
        <v>609.5267631232164</v>
      </c>
      <c r="BH31" s="10">
        <f t="shared" si="30"/>
        <v>3895.2352323420855</v>
      </c>
      <c r="BI31" s="10">
        <f t="shared" si="31"/>
        <v>992.0639364408598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7028.483734955276</v>
      </c>
      <c r="BG32" s="10">
        <f t="shared" si="29"/>
        <v>1535.2706145615157</v>
      </c>
      <c r="BH32" s="10">
        <f t="shared" si="30"/>
        <v>7210.218252393803</v>
      </c>
      <c r="BI32" s="10">
        <f t="shared" si="31"/>
        <v>2294.3942848633596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10131.072313358869</v>
      </c>
      <c r="BG33" s="10">
        <f t="shared" si="29"/>
        <v>3984.2256011355566</v>
      </c>
      <c r="BH33" s="10">
        <f t="shared" si="30"/>
        <v>10351.306034336827</v>
      </c>
      <c r="BI33" s="10">
        <f t="shared" si="31"/>
        <v>5097.160942085458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16925.33300046341</v>
      </c>
      <c r="BG34" s="10">
        <f t="shared" si="29"/>
        <v>9989.040687372828</v>
      </c>
      <c r="BH34" s="10">
        <f t="shared" si="30"/>
        <v>17180.11705942131</v>
      </c>
      <c r="BI34" s="10">
        <f t="shared" si="31"/>
        <v>11748.005498253195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1.375</v>
      </c>
      <c r="D35" s="31">
        <f>Selections!D4</f>
        <v>1.13</v>
      </c>
      <c r="E35" s="31">
        <f>Selections!E4</f>
        <v>1.065</v>
      </c>
      <c r="F35" s="31">
        <f>Selections!F4</f>
        <v>1.035</v>
      </c>
      <c r="G35" s="31">
        <f>Selections!G4</f>
        <v>1.02</v>
      </c>
      <c r="H35" s="31">
        <f>Selections!H4</f>
        <v>1.01</v>
      </c>
      <c r="I35" s="31">
        <f>Selections!I4</f>
        <v>1.005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27391.379652302792</v>
      </c>
      <c r="BG35" s="10">
        <f t="shared" si="29"/>
        <v>19251.727163667507</v>
      </c>
      <c r="BH35" s="10">
        <f t="shared" si="30"/>
        <v>27155.727969314357</v>
      </c>
      <c r="BI35" s="10">
        <f t="shared" si="31"/>
        <v>20952.26574807798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1.7732040171769683</v>
      </c>
      <c r="D36" s="34">
        <f>PRODUCT(D35:$L35)</f>
        <v>1.2896029215832496</v>
      </c>
      <c r="E36" s="34">
        <f>PRODUCT(E35:$L35)</f>
        <v>1.1412415235249997</v>
      </c>
      <c r="F36" s="34">
        <f>PRODUCT(F35:$L35)</f>
        <v>1.0715882849999996</v>
      </c>
      <c r="G36" s="34">
        <f>PRODUCT(G35:$L35)</f>
        <v>1.035351</v>
      </c>
      <c r="H36" s="34">
        <f>PRODUCT(H35:$L35)</f>
        <v>1.01505</v>
      </c>
      <c r="I36" s="34">
        <f>PRODUCT(I35:$L35)</f>
        <v>1.005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31966.443979182455</v>
      </c>
      <c r="BG36" s="10">
        <f t="shared" si="29"/>
        <v>29409.28445895732</v>
      </c>
      <c r="BH36" s="10">
        <f t="shared" si="30"/>
        <v>34308.730537533236</v>
      </c>
      <c r="BI36" s="10">
        <f t="shared" si="31"/>
        <v>35130.87866744936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0.43604910077293235</v>
      </c>
      <c r="D37" s="35">
        <f t="shared" si="33"/>
        <v>0.22456751356278193</v>
      </c>
      <c r="E37" s="35">
        <f t="shared" si="33"/>
        <v>0.12376129032594363</v>
      </c>
      <c r="F37" s="35">
        <f t="shared" si="33"/>
        <v>0.06680577419712985</v>
      </c>
      <c r="G37" s="35">
        <f t="shared" si="33"/>
        <v>0.034143976294029654</v>
      </c>
      <c r="H37" s="35">
        <f t="shared" si="33"/>
        <v>0.01482685581991039</v>
      </c>
      <c r="I37" s="35">
        <f t="shared" si="33"/>
        <v>0.004975124378109319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41988.164043105164</v>
      </c>
      <c r="BG37" s="10">
        <f t="shared" si="29"/>
        <v>45729.80658443119</v>
      </c>
      <c r="BH37" s="10">
        <f t="shared" si="30"/>
        <v>54266.019805265794</v>
      </c>
      <c r="BI37" s="10">
        <f t="shared" si="31"/>
        <v>63850.658022409756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144236.2209828127</v>
      </c>
      <c r="BG39" s="10">
        <f>SUM(BG28:BG37)</f>
        <v>111054.64948527899</v>
      </c>
      <c r="BH39" s="10">
        <f>SUM(BH28:BH37)</f>
        <v>159342.0056717843</v>
      </c>
      <c r="BI39" s="10">
        <f>SUM(BI28:BI37)</f>
        <v>140876.13837852678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2.17</v>
      </c>
      <c r="D72" s="31">
        <f>Selections!D3</f>
        <v>1.3</v>
      </c>
      <c r="E72" s="31">
        <f>Selections!E3</f>
        <v>1.15</v>
      </c>
      <c r="F72" s="31">
        <f>Selections!F3</f>
        <v>1.09</v>
      </c>
      <c r="G72" s="31">
        <f>Selections!G3</f>
        <v>1.05</v>
      </c>
      <c r="H72" s="31">
        <f>Selections!H3</f>
        <v>1.02</v>
      </c>
      <c r="I72" s="31">
        <f>Selections!I3</f>
        <v>1.01</v>
      </c>
      <c r="J72" s="31">
        <f>Selections!J3</f>
        <v>1.008</v>
      </c>
      <c r="K72" s="32">
        <f>Selections!K3</f>
        <v>1.005</v>
      </c>
      <c r="L72" s="33">
        <f>Selections!L3</f>
        <v>1.001</v>
      </c>
    </row>
    <row r="73" spans="2:12" ht="12.75">
      <c r="B73" s="8" t="s">
        <v>33</v>
      </c>
      <c r="C73" s="34">
        <f>PRODUCT(C72:$L72)</f>
        <v>3.8788138744920087</v>
      </c>
      <c r="D73" s="34">
        <f>PRODUCT(D72:$L72)</f>
        <v>1.7874718315631377</v>
      </c>
      <c r="E73" s="34">
        <f>PRODUCT(E72:$L72)</f>
        <v>1.3749783319716442</v>
      </c>
      <c r="F73" s="34">
        <f>PRODUCT(F72:$L72)</f>
        <v>1.1956333321492558</v>
      </c>
      <c r="G73" s="34">
        <f>PRODUCT(G72:$L72)</f>
        <v>1.0969113138984001</v>
      </c>
      <c r="H73" s="34">
        <f>PRODUCT(H72:$L72)</f>
        <v>1.044677441808</v>
      </c>
      <c r="I73" s="34">
        <f>PRODUCT(I72:$L72)</f>
        <v>1.0241935703999998</v>
      </c>
      <c r="J73" s="34">
        <f>PRODUCT(J72:$L72)</f>
        <v>1.0140530399999999</v>
      </c>
      <c r="K73" s="34">
        <f>PRODUCT(K72:$L72)</f>
        <v>1.0060049999999998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0.7421892278522991</v>
      </c>
      <c r="D74" s="35">
        <f t="shared" si="43"/>
        <v>0.4405506244394891</v>
      </c>
      <c r="E74" s="35">
        <f t="shared" si="43"/>
        <v>0.27271581177133586</v>
      </c>
      <c r="F74" s="35">
        <f t="shared" si="43"/>
        <v>0.1636231835370362</v>
      </c>
      <c r="G74" s="35">
        <f t="shared" si="43"/>
        <v>0.08834927005536963</v>
      </c>
      <c r="H74" s="35">
        <f t="shared" si="43"/>
        <v>0.04276673355813809</v>
      </c>
      <c r="I74" s="35">
        <f t="shared" si="43"/>
        <v>0.023622068229300575</v>
      </c>
      <c r="J74" s="35">
        <f t="shared" si="43"/>
        <v>0.013858288911593686</v>
      </c>
      <c r="K74" s="35">
        <f t="shared" si="43"/>
        <v>0.005969155222886435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24913.072251089936</v>
      </c>
      <c r="BK6" s="10">
        <f aca="true" t="shared" si="6" ref="BK6:BK15">AVERAGE(BF6:BI6)</f>
        <v>25159.099285767443</v>
      </c>
      <c r="BL6" s="10">
        <f aca="true" t="shared" si="7" ref="BL6:BL15">BK6-AQ8</f>
        <v>286.7648768353429</v>
      </c>
      <c r="BM6" s="10">
        <f aca="true" t="shared" si="8" ref="BM6:BM15">BK6-AL8</f>
        <v>-253.95978855196154</v>
      </c>
      <c r="BN6" s="11">
        <f aca="true" t="shared" si="9" ref="BN6:BN15">BK6/AF8</f>
        <v>0.5244232239794109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23857.851506246174</v>
      </c>
      <c r="BH7" s="10">
        <f t="shared" si="4"/>
        <v>24895.744889053633</v>
      </c>
      <c r="BI7" s="10">
        <f t="shared" si="5"/>
        <v>24036.768699811248</v>
      </c>
      <c r="BK7" s="10">
        <f t="shared" si="6"/>
        <v>24421.52749604117</v>
      </c>
      <c r="BL7" s="10">
        <f t="shared" si="7"/>
        <v>823.4903784595699</v>
      </c>
      <c r="BM7" s="10">
        <f t="shared" si="8"/>
        <v>-474.2173930124627</v>
      </c>
      <c r="BN7" s="11">
        <f t="shared" si="9"/>
        <v>0.5152579714630169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Selections!L14</f>
        <v>0.85</v>
      </c>
      <c r="AH8" s="17">
        <f aca="true" t="shared" si="15" ref="AH8:AH17">AF8*AG8</f>
        <v>40778.58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40.737842157836255</v>
      </c>
      <c r="AQ8" s="17">
        <f>L45</f>
        <v>24872.3344089321</v>
      </c>
      <c r="AR8" s="17">
        <f aca="true" t="shared" si="19" ref="AR8:AR17">AP8+AQ8</f>
        <v>24913.072251089936</v>
      </c>
      <c r="BE8" s="6">
        <f t="shared" si="0"/>
        <v>1995</v>
      </c>
      <c r="BF8" s="10">
        <f t="shared" si="2"/>
        <v>30269.520253562943</v>
      </c>
      <c r="BG8" s="10">
        <f t="shared" si="3"/>
        <v>27825.382626048977</v>
      </c>
      <c r="BH8" s="10">
        <f t="shared" si="4"/>
        <v>30316.026670211882</v>
      </c>
      <c r="BI8" s="10">
        <f t="shared" si="5"/>
        <v>28182.494210129786</v>
      </c>
      <c r="BK8" s="10">
        <f t="shared" si="6"/>
        <v>29148.355939988396</v>
      </c>
      <c r="BL8" s="10">
        <f t="shared" si="7"/>
        <v>2165.6486588701955</v>
      </c>
      <c r="BM8" s="10">
        <f t="shared" si="8"/>
        <v>-970.5696854473717</v>
      </c>
      <c r="BN8" s="11">
        <f t="shared" si="9"/>
        <v>0.6253857858847593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1.01101</v>
      </c>
      <c r="AA9" s="15">
        <f t="shared" si="13"/>
        <v>23857.851506246174</v>
      </c>
      <c r="AE9" s="6">
        <f t="shared" si="14"/>
        <v>1994</v>
      </c>
      <c r="AF9" s="17">
        <v>47396.7</v>
      </c>
      <c r="AG9" s="20">
        <f>Selections!K14</f>
        <v>0.85</v>
      </c>
      <c r="AH9" s="17">
        <f t="shared" si="15"/>
        <v>40287.195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0.010890099999010805</v>
      </c>
      <c r="AP9" s="19">
        <f t="shared" si="18"/>
        <v>438.7315822296481</v>
      </c>
      <c r="AQ9" s="17">
        <f>K46</f>
        <v>23598.0371175816</v>
      </c>
      <c r="AR9" s="17">
        <f t="shared" si="19"/>
        <v>24036.768699811248</v>
      </c>
      <c r="BE9" s="6">
        <f t="shared" si="0"/>
        <v>1996</v>
      </c>
      <c r="BF9" s="10">
        <f t="shared" si="2"/>
        <v>29459.810082540444</v>
      </c>
      <c r="BG9" s="10">
        <f t="shared" si="3"/>
        <v>27019.778034685936</v>
      </c>
      <c r="BH9" s="10">
        <f t="shared" si="4"/>
        <v>29726.463428218947</v>
      </c>
      <c r="BI9" s="10">
        <f t="shared" si="5"/>
        <v>28100.369911035617</v>
      </c>
      <c r="BK9" s="10">
        <f t="shared" si="6"/>
        <v>28576.605364120238</v>
      </c>
      <c r="BL9" s="10">
        <f t="shared" si="7"/>
        <v>3382.8554113137398</v>
      </c>
      <c r="BM9" s="10">
        <f t="shared" si="8"/>
        <v>-303.4378508790978</v>
      </c>
      <c r="BN9" s="11">
        <f t="shared" si="9"/>
        <v>0.56476397579646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1.005</v>
      </c>
      <c r="U10" s="15">
        <f t="shared" si="11"/>
        <v>30269.520253562943</v>
      </c>
      <c r="X10" s="6">
        <f t="shared" si="12"/>
        <v>1995</v>
      </c>
      <c r="Y10" s="15">
        <f>J47</f>
        <v>26982.7072811182</v>
      </c>
      <c r="Z10" s="16">
        <f>J73</f>
        <v>1.0312302</v>
      </c>
      <c r="AA10" s="15">
        <f t="shared" si="13"/>
        <v>27825.382626048977</v>
      </c>
      <c r="AE10" s="6">
        <f t="shared" si="14"/>
        <v>1995</v>
      </c>
      <c r="AF10" s="17">
        <v>46608.6</v>
      </c>
      <c r="AG10" s="20">
        <f>Selections!J14</f>
        <v>0.85</v>
      </c>
      <c r="AH10" s="17">
        <f t="shared" si="15"/>
        <v>39617.31</v>
      </c>
      <c r="AI10" s="17"/>
      <c r="AJ10" s="16">
        <f>J37</f>
        <v>0.004975124378109319</v>
      </c>
      <c r="AK10" s="19">
        <f t="shared" si="16"/>
        <v>197.1010447761141</v>
      </c>
      <c r="AL10" s="17">
        <f>J10</f>
        <v>30118.925625435768</v>
      </c>
      <c r="AM10" s="17">
        <f t="shared" si="17"/>
        <v>30316.026670211882</v>
      </c>
      <c r="AO10" s="16">
        <f>J74</f>
        <v>0.030284411763736196</v>
      </c>
      <c r="AP10" s="19">
        <f t="shared" si="18"/>
        <v>1199.7869290115837</v>
      </c>
      <c r="AQ10" s="17">
        <f>J47</f>
        <v>26982.7072811182</v>
      </c>
      <c r="AR10" s="17">
        <f t="shared" si="19"/>
        <v>28182.494210129786</v>
      </c>
      <c r="BE10" s="6">
        <f t="shared" si="0"/>
        <v>1997</v>
      </c>
      <c r="BF10" s="10">
        <f t="shared" si="2"/>
        <v>42428.77147581783</v>
      </c>
      <c r="BG10" s="10">
        <f t="shared" si="3"/>
        <v>38696.78647326655</v>
      </c>
      <c r="BH10" s="10">
        <f t="shared" si="4"/>
        <v>42915.55151774483</v>
      </c>
      <c r="BI10" s="10">
        <f t="shared" si="5"/>
        <v>40515.93546627609</v>
      </c>
      <c r="BK10" s="10">
        <f t="shared" si="6"/>
        <v>41139.261233276324</v>
      </c>
      <c r="BL10" s="10">
        <f t="shared" si="7"/>
        <v>6775.820704176724</v>
      </c>
      <c r="BM10" s="10">
        <f t="shared" si="8"/>
        <v>361.04906239323464</v>
      </c>
      <c r="BN10" s="11">
        <f t="shared" si="9"/>
        <v>0.6364621911351064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1.0200749999999998</v>
      </c>
      <c r="U11" s="15">
        <f t="shared" si="11"/>
        <v>29459.810082540444</v>
      </c>
      <c r="X11" s="6">
        <f t="shared" si="12"/>
        <v>1996</v>
      </c>
      <c r="Y11" s="15">
        <f>I48</f>
        <v>25193.7499528065</v>
      </c>
      <c r="Z11" s="16">
        <f>I73</f>
        <v>1.0724794079999997</v>
      </c>
      <c r="AA11" s="15">
        <f t="shared" si="13"/>
        <v>27019.778034685936</v>
      </c>
      <c r="AE11" s="6">
        <f t="shared" si="14"/>
        <v>1996</v>
      </c>
      <c r="AF11" s="17">
        <v>50599.2</v>
      </c>
      <c r="AG11" s="20">
        <f>Selections!I14</f>
        <v>0.85</v>
      </c>
      <c r="AH11" s="17">
        <f t="shared" si="15"/>
        <v>43009.32</v>
      </c>
      <c r="AI11" s="17"/>
      <c r="AJ11" s="16">
        <f>I37</f>
        <v>0.01967992549567421</v>
      </c>
      <c r="AK11" s="19">
        <f t="shared" si="16"/>
        <v>846.4202132196108</v>
      </c>
      <c r="AL11" s="17">
        <f>I11</f>
        <v>28880.043214999336</v>
      </c>
      <c r="AM11" s="17">
        <f t="shared" si="17"/>
        <v>29726.463428218947</v>
      </c>
      <c r="AO11" s="16">
        <f>I74</f>
        <v>0.0675811651574384</v>
      </c>
      <c r="AP11" s="19">
        <f t="shared" si="18"/>
        <v>2906.6199582291183</v>
      </c>
      <c r="AQ11" s="17">
        <f>I48</f>
        <v>25193.7499528065</v>
      </c>
      <c r="AR11" s="17">
        <f t="shared" si="19"/>
        <v>28100.369911035617</v>
      </c>
      <c r="BE11" s="6">
        <f t="shared" si="0"/>
        <v>1998</v>
      </c>
      <c r="BF11" s="10">
        <f t="shared" si="2"/>
        <v>53556.70357936923</v>
      </c>
      <c r="BG11" s="10">
        <f t="shared" si="3"/>
        <v>49537.2027301348</v>
      </c>
      <c r="BH11" s="10">
        <f t="shared" si="4"/>
        <v>53976.00614739536</v>
      </c>
      <c r="BI11" s="10">
        <f t="shared" si="5"/>
        <v>51160.80540504812</v>
      </c>
      <c r="BK11" s="10">
        <f t="shared" si="6"/>
        <v>52057.67946548688</v>
      </c>
      <c r="BL11" s="10">
        <f t="shared" si="7"/>
        <v>10945.600381381817</v>
      </c>
      <c r="BM11" s="10">
        <f t="shared" si="8"/>
        <v>2564.173014569329</v>
      </c>
      <c r="BN11" s="11">
        <f t="shared" si="9"/>
        <v>0.7489236004242106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1.0404764999999998</v>
      </c>
      <c r="U12" s="15">
        <f t="shared" si="11"/>
        <v>42428.77147581783</v>
      </c>
      <c r="X12" s="6">
        <f t="shared" si="12"/>
        <v>1997</v>
      </c>
      <c r="Y12" s="15">
        <f>H49</f>
        <v>34363.4405290996</v>
      </c>
      <c r="Z12" s="16">
        <f>H73</f>
        <v>1.1261033784</v>
      </c>
      <c r="AA12" s="15">
        <f t="shared" si="13"/>
        <v>38696.78647326655</v>
      </c>
      <c r="AE12" s="6">
        <f t="shared" si="14"/>
        <v>1997</v>
      </c>
      <c r="AF12" s="17">
        <v>64637.4</v>
      </c>
      <c r="AG12" s="20">
        <f>Selections!H14</f>
        <v>0.85</v>
      </c>
      <c r="AH12" s="17">
        <f t="shared" si="15"/>
        <v>54941.79</v>
      </c>
      <c r="AI12" s="17"/>
      <c r="AJ12" s="16">
        <f>H37</f>
        <v>0.03890188774085701</v>
      </c>
      <c r="AK12" s="19">
        <f t="shared" si="16"/>
        <v>2137.3393468617405</v>
      </c>
      <c r="AL12" s="17">
        <f>H12</f>
        <v>40778.21217088309</v>
      </c>
      <c r="AM12" s="17">
        <f t="shared" si="17"/>
        <v>42915.55151774483</v>
      </c>
      <c r="AO12" s="16">
        <f>H74</f>
        <v>0.11198206205470351</v>
      </c>
      <c r="AP12" s="19">
        <f t="shared" si="18"/>
        <v>6152.494937176489</v>
      </c>
      <c r="AQ12" s="17">
        <f>H49</f>
        <v>34363.4405290996</v>
      </c>
      <c r="AR12" s="17">
        <f t="shared" si="19"/>
        <v>40515.93546627609</v>
      </c>
      <c r="BE12" s="6">
        <f t="shared" si="0"/>
        <v>1999</v>
      </c>
      <c r="BF12" s="10">
        <f t="shared" si="2"/>
        <v>72771.0836395345</v>
      </c>
      <c r="BG12" s="10">
        <f t="shared" si="3"/>
        <v>69214.24588548101</v>
      </c>
      <c r="BH12" s="10">
        <f t="shared" si="4"/>
        <v>72868.26282853611</v>
      </c>
      <c r="BI12" s="10">
        <f t="shared" si="5"/>
        <v>70346.03001578349</v>
      </c>
      <c r="BK12" s="10">
        <f t="shared" si="6"/>
        <v>71299.90559233377</v>
      </c>
      <c r="BL12" s="10">
        <f t="shared" si="7"/>
        <v>20239.891546507344</v>
      </c>
      <c r="BM12" s="10">
        <f t="shared" si="8"/>
        <v>7856.372289531886</v>
      </c>
      <c r="BN12" s="11">
        <f t="shared" si="9"/>
        <v>0.8242287219505667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1.0820955599999997</v>
      </c>
      <c r="U13" s="15">
        <f t="shared" si="11"/>
        <v>53556.70357936923</v>
      </c>
      <c r="X13" s="6">
        <f t="shared" si="12"/>
        <v>1998</v>
      </c>
      <c r="Y13" s="15">
        <f>G50</f>
        <v>41112.07908410506</v>
      </c>
      <c r="Z13" s="16">
        <f>G73</f>
        <v>1.2049306148880001</v>
      </c>
      <c r="AA13" s="15">
        <f t="shared" si="13"/>
        <v>49537.2027301348</v>
      </c>
      <c r="AE13" s="6">
        <f t="shared" si="14"/>
        <v>1998</v>
      </c>
      <c r="AF13" s="17">
        <v>69510</v>
      </c>
      <c r="AG13" s="20">
        <f>Selections!G14</f>
        <v>0.85</v>
      </c>
      <c r="AH13" s="17">
        <f t="shared" si="15"/>
        <v>59083.5</v>
      </c>
      <c r="AI13" s="17"/>
      <c r="AJ13" s="16">
        <f>G37</f>
        <v>0.07586719975082401</v>
      </c>
      <c r="AK13" s="19">
        <f t="shared" si="16"/>
        <v>4482.49969647781</v>
      </c>
      <c r="AL13" s="17">
        <f>G13</f>
        <v>49493.50645091755</v>
      </c>
      <c r="AM13" s="17">
        <f t="shared" si="17"/>
        <v>53976.00614739536</v>
      </c>
      <c r="AO13" s="16">
        <f>G74</f>
        <v>0.17007669350906873</v>
      </c>
      <c r="AP13" s="19">
        <f t="shared" si="18"/>
        <v>10048.726320943062</v>
      </c>
      <c r="AQ13" s="17">
        <f>G50</f>
        <v>41112.07908410506</v>
      </c>
      <c r="AR13" s="17">
        <f t="shared" si="19"/>
        <v>51160.80540504812</v>
      </c>
      <c r="BE13" s="6">
        <f t="shared" si="0"/>
        <v>2000</v>
      </c>
      <c r="BF13" s="10">
        <f t="shared" si="2"/>
        <v>87044.12384681951</v>
      </c>
      <c r="BG13" s="10">
        <f t="shared" si="3"/>
        <v>86993.75955564904</v>
      </c>
      <c r="BH13" s="10">
        <f t="shared" si="4"/>
        <v>85309.01940873443</v>
      </c>
      <c r="BI13" s="10">
        <f t="shared" si="5"/>
        <v>83586.30116376723</v>
      </c>
      <c r="BK13" s="10">
        <f t="shared" si="6"/>
        <v>85733.30099374255</v>
      </c>
      <c r="BL13" s="10">
        <f t="shared" si="7"/>
        <v>34392.395340763855</v>
      </c>
      <c r="BM13" s="10">
        <f t="shared" si="8"/>
        <v>16745.024908153035</v>
      </c>
      <c r="BN13" s="11">
        <f t="shared" si="9"/>
        <v>0.9262046624311429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1.1470212936</v>
      </c>
      <c r="U14" s="15">
        <f t="shared" si="11"/>
        <v>72771.0836395345</v>
      </c>
      <c r="X14" s="6">
        <f t="shared" si="12"/>
        <v>1999</v>
      </c>
      <c r="Y14" s="15">
        <f>F51</f>
        <v>51060.01404582643</v>
      </c>
      <c r="Z14" s="21">
        <f>F73</f>
        <v>1.3555469417490003</v>
      </c>
      <c r="AA14" s="15">
        <f t="shared" si="13"/>
        <v>69214.24588548101</v>
      </c>
      <c r="AE14" s="6">
        <f t="shared" si="14"/>
        <v>1999</v>
      </c>
      <c r="AF14" s="17">
        <v>86505</v>
      </c>
      <c r="AG14" s="20">
        <f>Selections!F14</f>
        <v>0.85</v>
      </c>
      <c r="AH14" s="17">
        <f t="shared" si="15"/>
        <v>73529.25</v>
      </c>
      <c r="AI14" s="17"/>
      <c r="AJ14" s="16">
        <f>F37</f>
        <v>0.12817660353851335</v>
      </c>
      <c r="AK14" s="19">
        <f t="shared" si="16"/>
        <v>9424.729525734232</v>
      </c>
      <c r="AL14" s="17">
        <f>F14</f>
        <v>63443.53330280189</v>
      </c>
      <c r="AM14" s="17">
        <f t="shared" si="17"/>
        <v>72868.26282853611</v>
      </c>
      <c r="AO14" s="16">
        <f>F74</f>
        <v>0.26229039423028333</v>
      </c>
      <c r="AP14" s="19">
        <f t="shared" si="18"/>
        <v>19286.01596995706</v>
      </c>
      <c r="AQ14" s="17">
        <f>F51</f>
        <v>51060.01404582643</v>
      </c>
      <c r="AR14" s="17">
        <f t="shared" si="19"/>
        <v>70346.03001578349</v>
      </c>
      <c r="BE14" s="6">
        <f t="shared" si="0"/>
        <v>2001</v>
      </c>
      <c r="BF14" s="10">
        <f t="shared" si="2"/>
        <v>81377.3403137035</v>
      </c>
      <c r="BG14" s="10">
        <f t="shared" si="3"/>
        <v>88593.53695789553</v>
      </c>
      <c r="BH14" s="10">
        <f t="shared" si="4"/>
        <v>81482.84097966543</v>
      </c>
      <c r="BI14" s="10">
        <f t="shared" si="5"/>
        <v>84599.0570186195</v>
      </c>
      <c r="BK14" s="10">
        <f t="shared" si="6"/>
        <v>84013.19381747098</v>
      </c>
      <c r="BL14" s="10">
        <f t="shared" si="7"/>
        <v>46666.73483292588</v>
      </c>
      <c r="BM14" s="10">
        <f t="shared" si="8"/>
        <v>30265.717130126104</v>
      </c>
      <c r="BN14" s="11">
        <f t="shared" si="9"/>
        <v>0.8639093142302695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1.2617234229599998</v>
      </c>
      <c r="U15" s="15">
        <f t="shared" si="11"/>
        <v>87044.12384681951</v>
      </c>
      <c r="X15" s="6">
        <f t="shared" si="12"/>
        <v>2000</v>
      </c>
      <c r="Y15" s="15">
        <f>E52</f>
        <v>51340.9056529787</v>
      </c>
      <c r="Z15" s="16">
        <f>E73</f>
        <v>1.6944336771862503</v>
      </c>
      <c r="AA15" s="15">
        <f t="shared" si="13"/>
        <v>86993.75955564904</v>
      </c>
      <c r="AE15" s="6">
        <f t="shared" si="14"/>
        <v>2000</v>
      </c>
      <c r="AF15" s="17">
        <v>92564.1</v>
      </c>
      <c r="AG15" s="20">
        <f>Selections!E14</f>
        <v>0.85</v>
      </c>
      <c r="AH15" s="17">
        <f t="shared" si="15"/>
        <v>78679.485</v>
      </c>
      <c r="AI15" s="17"/>
      <c r="AJ15" s="16">
        <f>E37</f>
        <v>0.207433275944103</v>
      </c>
      <c r="AK15" s="19">
        <f t="shared" si="16"/>
        <v>16320.743323144912</v>
      </c>
      <c r="AL15" s="17">
        <f>E15</f>
        <v>68988.27608558952</v>
      </c>
      <c r="AM15" s="17">
        <f t="shared" si="17"/>
        <v>85309.01940873443</v>
      </c>
      <c r="AO15" s="16">
        <f>E74</f>
        <v>0.4098323153842267</v>
      </c>
      <c r="AP15" s="19">
        <f t="shared" si="18"/>
        <v>32245.395510788534</v>
      </c>
      <c r="AQ15" s="17">
        <f>E52</f>
        <v>51340.9056529787</v>
      </c>
      <c r="AR15" s="17">
        <f t="shared" si="19"/>
        <v>83586.30116376723</v>
      </c>
      <c r="BE15" s="6">
        <f t="shared" si="0"/>
        <v>2002</v>
      </c>
      <c r="BF15" s="10">
        <f t="shared" si="2"/>
        <v>76594.08532053625</v>
      </c>
      <c r="BG15" s="10">
        <f t="shared" si="3"/>
        <v>94205.96362639593</v>
      </c>
      <c r="BH15" s="10">
        <f t="shared" si="4"/>
        <v>82009.34344266163</v>
      </c>
      <c r="BI15" s="10">
        <f t="shared" si="5"/>
        <v>87408.75859887524</v>
      </c>
      <c r="BK15" s="10">
        <f t="shared" si="6"/>
        <v>85054.53774711727</v>
      </c>
      <c r="BL15" s="10">
        <f t="shared" si="7"/>
        <v>69169.59048129217</v>
      </c>
      <c r="BM15" s="10">
        <f t="shared" si="8"/>
        <v>52416.94458337787</v>
      </c>
      <c r="BN15" s="11">
        <f t="shared" si="9"/>
        <v>0.7909276258197568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1.5140681075520002</v>
      </c>
      <c r="U16" s="15">
        <f t="shared" si="11"/>
        <v>81377.3403137035</v>
      </c>
      <c r="X16" s="6">
        <f t="shared" si="12"/>
        <v>2001</v>
      </c>
      <c r="Y16" s="15">
        <f>D53</f>
        <v>37346.4589845451</v>
      </c>
      <c r="Z16" s="16">
        <f>D73</f>
        <v>2.3722071480607507</v>
      </c>
      <c r="AA16" s="15">
        <f t="shared" si="13"/>
        <v>88593.53695789553</v>
      </c>
      <c r="AE16" s="6">
        <f t="shared" si="14"/>
        <v>2001</v>
      </c>
      <c r="AF16" s="17">
        <v>97247.7</v>
      </c>
      <c r="AG16" s="20">
        <f>Selections!D14</f>
        <v>0.84</v>
      </c>
      <c r="AH16" s="17">
        <f t="shared" si="15"/>
        <v>81688.068</v>
      </c>
      <c r="AI16" s="17"/>
      <c r="AJ16" s="16">
        <f>D37</f>
        <v>0.3395277299534193</v>
      </c>
      <c r="AK16" s="19">
        <f t="shared" si="16"/>
        <v>27735.36429232055</v>
      </c>
      <c r="AL16" s="17">
        <f>D16</f>
        <v>53747.476687344875</v>
      </c>
      <c r="AM16" s="17">
        <f t="shared" si="17"/>
        <v>81482.84097966543</v>
      </c>
      <c r="AO16" s="16">
        <f>D74</f>
        <v>0.5784516538458763</v>
      </c>
      <c r="AP16" s="19">
        <f t="shared" si="18"/>
        <v>47252.5980340744</v>
      </c>
      <c r="AQ16" s="17">
        <f>D53</f>
        <v>37346.4589845451</v>
      </c>
      <c r="AR16" s="17">
        <f t="shared" si="19"/>
        <v>84599.0570186195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2.3468055667055996</v>
      </c>
      <c r="U17" s="15">
        <f t="shared" si="11"/>
        <v>76594.08532053625</v>
      </c>
      <c r="X17" s="6">
        <f t="shared" si="12"/>
        <v>2002</v>
      </c>
      <c r="Y17" s="15">
        <f>C54</f>
        <v>15884.9472658251</v>
      </c>
      <c r="Z17" s="16">
        <f>C73</f>
        <v>5.930517870151875</v>
      </c>
      <c r="AA17" s="15">
        <f t="shared" si="13"/>
        <v>94205.96362639593</v>
      </c>
      <c r="AE17" s="6">
        <f t="shared" si="14"/>
        <v>2002</v>
      </c>
      <c r="AF17" s="17">
        <v>107537.7</v>
      </c>
      <c r="AG17" s="22">
        <f>Selections!C14</f>
        <v>0.8</v>
      </c>
      <c r="AH17" s="17">
        <f t="shared" si="15"/>
        <v>86030.16</v>
      </c>
      <c r="AI17" s="17"/>
      <c r="AJ17" s="16">
        <f>C37</f>
        <v>0.573888858034464</v>
      </c>
      <c r="AK17" s="19">
        <f t="shared" si="16"/>
        <v>49371.75027892223</v>
      </c>
      <c r="AL17" s="17">
        <f>C17</f>
        <v>32637.593163739402</v>
      </c>
      <c r="AM17" s="17">
        <f t="shared" si="17"/>
        <v>82009.34344266163</v>
      </c>
      <c r="AO17" s="16">
        <f>C74</f>
        <v>0.8313806615383504</v>
      </c>
      <c r="AP17" s="19">
        <f t="shared" si="18"/>
        <v>71523.81133305014</v>
      </c>
      <c r="AQ17" s="17">
        <f>C54</f>
        <v>15884.9472658251</v>
      </c>
      <c r="AR17" s="17">
        <f t="shared" si="19"/>
        <v>87408.75859887524</v>
      </c>
      <c r="BE17" s="23" t="s">
        <v>27</v>
      </c>
      <c r="BF17" s="10">
        <f>SUM(BF6:BF15)</f>
        <v>523810.24247525726</v>
      </c>
      <c r="BG17" s="10">
        <f>SUM(BG6:BG15)</f>
        <v>530841.714139145</v>
      </c>
      <c r="BH17" s="10">
        <f>SUM(BH6:BH15)</f>
        <v>528912.3183865417</v>
      </c>
      <c r="BI17" s="10">
        <f>SUM(BI6:BI15)</f>
        <v>522849.59274043626</v>
      </c>
      <c r="BK17" s="10">
        <f>SUM(BK6:BK15)</f>
        <v>526603.466935345</v>
      </c>
      <c r="BL17" s="10">
        <f>SUM(BL6:BL15)</f>
        <v>194848.79261252662</v>
      </c>
      <c r="BM17" s="10">
        <f>SUM(BM6:BM15)</f>
        <v>108207.09627026056</v>
      </c>
      <c r="BN17" s="11">
        <f>BK17/AF19</f>
        <v>0.741088375171402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523810.24247525726</v>
      </c>
      <c r="X19" s="23" t="s">
        <v>27</v>
      </c>
      <c r="Y19" s="24">
        <f>SUM(Y8:Y17)</f>
        <v>331754.6743228184</v>
      </c>
      <c r="Z19" s="6"/>
      <c r="AA19" s="24">
        <f>SUM(AA8:AA17)</f>
        <v>530841.714139145</v>
      </c>
      <c r="AE19" s="23" t="s">
        <v>27</v>
      </c>
      <c r="AF19" s="10">
        <f>SUM(AF8:AF17)</f>
        <v>710581.1999999998</v>
      </c>
      <c r="AG19" s="23"/>
      <c r="AH19" s="10">
        <f>SUM(AH8:AH17)</f>
        <v>597644.658</v>
      </c>
      <c r="AI19" s="10"/>
      <c r="AJ19" s="23"/>
      <c r="AK19" s="10">
        <f>SUM(AK8:AK17)</f>
        <v>110515.9477214572</v>
      </c>
      <c r="AL19" s="10">
        <f>SUM(AL8:AL17)</f>
        <v>418396.3706650845</v>
      </c>
      <c r="AM19" s="10">
        <f>SUM(AM8:AM17)</f>
        <v>528912.3183865417</v>
      </c>
      <c r="AN19" s="10"/>
      <c r="AP19" s="10">
        <f>SUM(AP8:AP17)</f>
        <v>191094.91841761785</v>
      </c>
      <c r="AQ19" s="10">
        <f>SUM(AQ8:AQ17)</f>
        <v>331754.6743228184</v>
      </c>
      <c r="AR19" s="10">
        <f>SUM(AR8:AR17)</f>
        <v>522849.59274043626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40.737842157835985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259.8143886645739</v>
      </c>
      <c r="BH29" s="10">
        <f t="shared" si="30"/>
        <v>1297.7077714720326</v>
      </c>
      <c r="BI29" s="10">
        <f t="shared" si="31"/>
        <v>438.73158222964776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3286.8129724447426</v>
      </c>
      <c r="BG30" s="10">
        <f t="shared" si="29"/>
        <v>842.6753449307762</v>
      </c>
      <c r="BH30" s="10">
        <f t="shared" si="30"/>
        <v>3333.319389093682</v>
      </c>
      <c r="BI30" s="10">
        <f t="shared" si="31"/>
        <v>1199.786929011585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4266.060129733945</v>
      </c>
      <c r="BG31" s="10">
        <f t="shared" si="29"/>
        <v>1826.028081879438</v>
      </c>
      <c r="BH31" s="10">
        <f t="shared" si="30"/>
        <v>4532.713475412449</v>
      </c>
      <c r="BI31" s="10">
        <f t="shared" si="31"/>
        <v>2906.619958229119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8065.3309467182335</v>
      </c>
      <c r="BG32" s="10">
        <f t="shared" si="29"/>
        <v>4333.345944166947</v>
      </c>
      <c r="BH32" s="10">
        <f t="shared" si="30"/>
        <v>8552.110988645232</v>
      </c>
      <c r="BI32" s="10">
        <f t="shared" si="31"/>
        <v>6152.494937176489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12444.624495264165</v>
      </c>
      <c r="BG33" s="10">
        <f t="shared" si="29"/>
        <v>8425.123646029737</v>
      </c>
      <c r="BH33" s="10">
        <f t="shared" si="30"/>
        <v>12863.927063290299</v>
      </c>
      <c r="BI33" s="10">
        <f t="shared" si="31"/>
        <v>10048.72632094306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21711.069593708067</v>
      </c>
      <c r="BG34" s="10">
        <f t="shared" si="29"/>
        <v>18154.23183965458</v>
      </c>
      <c r="BH34" s="10">
        <f t="shared" si="30"/>
        <v>21808.248782709685</v>
      </c>
      <c r="BI34" s="10">
        <f t="shared" si="31"/>
        <v>19286.015969957058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1.55</v>
      </c>
      <c r="D35" s="31">
        <f>Selections!D11</f>
        <v>1.2</v>
      </c>
      <c r="E35" s="31">
        <f>Selections!E11</f>
        <v>1.1</v>
      </c>
      <c r="F35" s="31">
        <f>Selections!F11</f>
        <v>1.06</v>
      </c>
      <c r="G35" s="31">
        <f>Selections!G11</f>
        <v>1.04</v>
      </c>
      <c r="H35" s="31">
        <f>Selections!H11</f>
        <v>1.02</v>
      </c>
      <c r="I35" s="31">
        <f>Selections!I11</f>
        <v>1.015</v>
      </c>
      <c r="J35" s="31">
        <f>Selections!J11</f>
        <v>1.005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35703.21819384081</v>
      </c>
      <c r="BG35" s="10">
        <f t="shared" si="29"/>
        <v>35652.853902670344</v>
      </c>
      <c r="BH35" s="10">
        <f t="shared" si="30"/>
        <v>33968.11375575573</v>
      </c>
      <c r="BI35" s="10">
        <f t="shared" si="31"/>
        <v>32245.395510788534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2.3468055667055996</v>
      </c>
      <c r="D36" s="34">
        <f>PRODUCT(D35:$L35)</f>
        <v>1.5140681075520002</v>
      </c>
      <c r="E36" s="34">
        <f>PRODUCT(E35:$L35)</f>
        <v>1.2617234229599998</v>
      </c>
      <c r="F36" s="34">
        <f>PRODUCT(F35:$L35)</f>
        <v>1.1470212936</v>
      </c>
      <c r="G36" s="34">
        <f>PRODUCT(G35:$L35)</f>
        <v>1.0820955599999997</v>
      </c>
      <c r="H36" s="34">
        <f>PRODUCT(H35:$L35)</f>
        <v>1.0404764999999998</v>
      </c>
      <c r="I36" s="34">
        <f>PRODUCT(I35:$L35)</f>
        <v>1.0200749999999998</v>
      </c>
      <c r="J36" s="34">
        <f>PRODUCT(J35:$L35)</f>
        <v>1.005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44030.88132915841</v>
      </c>
      <c r="BG36" s="10">
        <f t="shared" si="29"/>
        <v>51247.07797335043</v>
      </c>
      <c r="BH36" s="10">
        <f t="shared" si="30"/>
        <v>44136.38199512033</v>
      </c>
      <c r="BI36" s="10">
        <f t="shared" si="31"/>
        <v>47252.5980340744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0.573888858034464</v>
      </c>
      <c r="D37" s="35">
        <f t="shared" si="33"/>
        <v>0.3395277299534193</v>
      </c>
      <c r="E37" s="35">
        <f t="shared" si="33"/>
        <v>0.207433275944103</v>
      </c>
      <c r="F37" s="35">
        <f t="shared" si="33"/>
        <v>0.12817660353851335</v>
      </c>
      <c r="G37" s="35">
        <f t="shared" si="33"/>
        <v>0.07586719975082401</v>
      </c>
      <c r="H37" s="35">
        <f t="shared" si="33"/>
        <v>0.03890188774085701</v>
      </c>
      <c r="I37" s="35">
        <f t="shared" si="33"/>
        <v>0.01967992549567421</v>
      </c>
      <c r="J37" s="35">
        <f t="shared" si="33"/>
        <v>0.004975124378109319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60709.13805471115</v>
      </c>
      <c r="BG37" s="10">
        <f t="shared" si="29"/>
        <v>78321.01636057082</v>
      </c>
      <c r="BH37" s="10">
        <f t="shared" si="30"/>
        <v>66124.39617683653</v>
      </c>
      <c r="BI37" s="10">
        <f t="shared" si="31"/>
        <v>71523.81133305014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192055.56815243885</v>
      </c>
      <c r="BG39" s="10">
        <f>SUM(BG28:BG37)</f>
        <v>199087.03981632658</v>
      </c>
      <c r="BH39" s="10">
        <f>SUM(BH28:BH37)</f>
        <v>197157.64406372327</v>
      </c>
      <c r="BI39" s="10">
        <f>SUM(BI28:BI37)</f>
        <v>191094.91841761785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2.5</v>
      </c>
      <c r="D72" s="31">
        <f>Selections!D10</f>
        <v>1.4</v>
      </c>
      <c r="E72" s="31">
        <f>Selections!E10</f>
        <v>1.25</v>
      </c>
      <c r="F72" s="31">
        <f>Selections!F10</f>
        <v>1.125</v>
      </c>
      <c r="G72" s="31">
        <f>Selections!G10</f>
        <v>1.07</v>
      </c>
      <c r="H72" s="31">
        <f>Selections!H10</f>
        <v>1.05</v>
      </c>
      <c r="I72" s="31">
        <f>Selections!I10</f>
        <v>1.04</v>
      </c>
      <c r="J72" s="31">
        <f>Selections!J10</f>
        <v>1.02</v>
      </c>
      <c r="K72" s="32">
        <f>Selections!K10</f>
        <v>1.01</v>
      </c>
      <c r="L72" s="33">
        <f>Selections!L10</f>
        <v>1.001</v>
      </c>
    </row>
    <row r="73" spans="2:12" ht="12.75">
      <c r="B73" s="8" t="s">
        <v>33</v>
      </c>
      <c r="C73" s="34">
        <f>PRODUCT(C72:$L72)</f>
        <v>5.930517870151875</v>
      </c>
      <c r="D73" s="34">
        <f>PRODUCT(D72:$L72)</f>
        <v>2.3722071480607507</v>
      </c>
      <c r="E73" s="34">
        <f>PRODUCT(E72:$L72)</f>
        <v>1.6944336771862503</v>
      </c>
      <c r="F73" s="34">
        <f>PRODUCT(F72:$L72)</f>
        <v>1.3555469417490003</v>
      </c>
      <c r="G73" s="34">
        <f>PRODUCT(G72:$L72)</f>
        <v>1.2049306148880001</v>
      </c>
      <c r="H73" s="34">
        <f>PRODUCT(H72:$L72)</f>
        <v>1.1261033784</v>
      </c>
      <c r="I73" s="34">
        <f>PRODUCT(I72:$L72)</f>
        <v>1.0724794079999997</v>
      </c>
      <c r="J73" s="34">
        <f>PRODUCT(J72:$L72)</f>
        <v>1.0312302</v>
      </c>
      <c r="K73" s="34">
        <f>PRODUCT(K72:$L72)</f>
        <v>1.01101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0.8313806615383504</v>
      </c>
      <c r="D74" s="35">
        <f t="shared" si="43"/>
        <v>0.5784516538458763</v>
      </c>
      <c r="E74" s="35">
        <f t="shared" si="43"/>
        <v>0.4098323153842267</v>
      </c>
      <c r="F74" s="35">
        <f t="shared" si="43"/>
        <v>0.26229039423028333</v>
      </c>
      <c r="G74" s="35">
        <f t="shared" si="43"/>
        <v>0.17007669350906873</v>
      </c>
      <c r="H74" s="35">
        <f t="shared" si="43"/>
        <v>0.11198206205470351</v>
      </c>
      <c r="I74" s="35">
        <f t="shared" si="43"/>
        <v>0.0675811651574384</v>
      </c>
      <c r="J74" s="35">
        <f t="shared" si="43"/>
        <v>0.030284411763736196</v>
      </c>
      <c r="K74" s="35">
        <f t="shared" si="43"/>
        <v>0.010890099999010805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38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25469.27043474647</v>
      </c>
      <c r="BH6" s="10">
        <f aca="true" t="shared" si="4" ref="BH6:BH15">AM8</f>
        <v>25413.059074319404</v>
      </c>
      <c r="BI6" s="10">
        <f aca="true" t="shared" si="5" ref="BI6:BI15">AR8</f>
        <v>25771.8619089321</v>
      </c>
      <c r="BK6" s="10">
        <f aca="true" t="shared" si="6" ref="BK6:BK15">AVERAGE(BF6:BI6)</f>
        <v>25516.812623079346</v>
      </c>
      <c r="BL6" s="10">
        <f aca="true" t="shared" si="7" ref="BL6:BL15">BK6-AQ8</f>
        <v>644.478214147246</v>
      </c>
      <c r="BM6" s="10">
        <f aca="true" t="shared" si="8" ref="BM6:BM15">BK6-AL8</f>
        <v>103.75354875994162</v>
      </c>
      <c r="BN6" s="11">
        <f aca="true" t="shared" si="9" ref="BN6:BN15">BK6/AF8</f>
        <v>0.5318794997181717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24744.335368605243</v>
      </c>
      <c r="BH7" s="10">
        <f t="shared" si="4"/>
        <v>24895.744889053633</v>
      </c>
      <c r="BI7" s="10">
        <f t="shared" si="5"/>
        <v>25354.584739651913</v>
      </c>
      <c r="BK7" s="10">
        <f t="shared" si="6"/>
        <v>24972.602471591104</v>
      </c>
      <c r="BL7" s="10">
        <f t="shared" si="7"/>
        <v>1374.5653540095045</v>
      </c>
      <c r="BM7" s="10">
        <f t="shared" si="8"/>
        <v>76.8575825374719</v>
      </c>
      <c r="BN7" s="11">
        <f t="shared" si="9"/>
        <v>0.5268848352647147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1.024</v>
      </c>
      <c r="AA8" s="15">
        <f aca="true" t="shared" si="13" ref="AA8:AA17">Z8*Y8</f>
        <v>25469.27043474647</v>
      </c>
      <c r="AE8" s="6">
        <f aca="true" t="shared" si="14" ref="AE8:AE17">B8</f>
        <v>1993</v>
      </c>
      <c r="AF8" s="17">
        <v>47974.8</v>
      </c>
      <c r="AG8" s="18">
        <f>Selections!L21</f>
        <v>0.8</v>
      </c>
      <c r="AH8" s="17">
        <f aca="true" t="shared" si="15" ref="AH8:AH17">AF8*AG8</f>
        <v>38379.840000000004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0.0234375</v>
      </c>
      <c r="AP8" s="19">
        <f aca="true" t="shared" si="18" ref="AP8:AP17">AO8*AH8</f>
        <v>899.5275000000001</v>
      </c>
      <c r="AQ8" s="17">
        <f>L45</f>
        <v>24872.3344089321</v>
      </c>
      <c r="AR8" s="17">
        <f aca="true" t="shared" si="19" ref="AR8:AR17">AP8+AQ8</f>
        <v>25771.8619089321</v>
      </c>
      <c r="BE8" s="6">
        <f t="shared" si="0"/>
        <v>1995</v>
      </c>
      <c r="BF8" s="10">
        <f t="shared" si="2"/>
        <v>30510.47165856643</v>
      </c>
      <c r="BG8" s="10">
        <f t="shared" si="3"/>
        <v>29906.144168396127</v>
      </c>
      <c r="BH8" s="10">
        <f t="shared" si="4"/>
        <v>30597.434450707235</v>
      </c>
      <c r="BI8" s="10">
        <f t="shared" si="5"/>
        <v>30627.638563122106</v>
      </c>
      <c r="BK8" s="10">
        <f t="shared" si="6"/>
        <v>30410.422210197976</v>
      </c>
      <c r="BL8" s="10">
        <f t="shared" si="7"/>
        <v>3427.714929079775</v>
      </c>
      <c r="BM8" s="10">
        <f t="shared" si="8"/>
        <v>291.49658476220793</v>
      </c>
      <c r="BN8" s="11">
        <f t="shared" si="9"/>
        <v>0.6524637558347167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1.048576</v>
      </c>
      <c r="AA9" s="15">
        <f t="shared" si="13"/>
        <v>24744.335368605243</v>
      </c>
      <c r="AE9" s="6">
        <f t="shared" si="14"/>
        <v>1994</v>
      </c>
      <c r="AF9" s="17">
        <v>47396.7</v>
      </c>
      <c r="AG9" s="20">
        <f>Selections!K21</f>
        <v>0.8</v>
      </c>
      <c r="AH9" s="17">
        <f t="shared" si="15"/>
        <v>37917.36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0.04632568359375</v>
      </c>
      <c r="AP9" s="19">
        <f t="shared" si="18"/>
        <v>1756.5476220703126</v>
      </c>
      <c r="AQ9" s="17">
        <f>K46</f>
        <v>23598.0371175816</v>
      </c>
      <c r="AR9" s="17">
        <f t="shared" si="19"/>
        <v>25354.584739651913</v>
      </c>
      <c r="BE9" s="6">
        <f t="shared" si="0"/>
        <v>1996</v>
      </c>
      <c r="BF9" s="10">
        <f t="shared" si="2"/>
        <v>30074.637322544568</v>
      </c>
      <c r="BG9" s="10">
        <f t="shared" si="3"/>
        <v>29738.381125221393</v>
      </c>
      <c r="BH9" s="10">
        <f t="shared" si="4"/>
        <v>30487.923117742273</v>
      </c>
      <c r="BI9" s="10">
        <f t="shared" si="5"/>
        <v>31379.821767569247</v>
      </c>
      <c r="BK9" s="10">
        <f t="shared" si="6"/>
        <v>30420.19083326937</v>
      </c>
      <c r="BL9" s="10">
        <f t="shared" si="7"/>
        <v>5226.440880462873</v>
      </c>
      <c r="BM9" s="10">
        <f t="shared" si="8"/>
        <v>1540.1476182700353</v>
      </c>
      <c r="BN9" s="11">
        <f t="shared" si="9"/>
        <v>0.601199047282751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1.013</v>
      </c>
      <c r="U10" s="15">
        <f t="shared" si="11"/>
        <v>30510.47165856643</v>
      </c>
      <c r="X10" s="6">
        <f t="shared" si="12"/>
        <v>1995</v>
      </c>
      <c r="Y10" s="15">
        <f>J47</f>
        <v>26982.7072811182</v>
      </c>
      <c r="Z10" s="16">
        <f>J73</f>
        <v>1.108344832</v>
      </c>
      <c r="AA10" s="15">
        <f t="shared" si="13"/>
        <v>29906.144168396127</v>
      </c>
      <c r="AE10" s="6">
        <f t="shared" si="14"/>
        <v>1995</v>
      </c>
      <c r="AF10" s="17">
        <v>46608.6</v>
      </c>
      <c r="AG10" s="20">
        <f>Selections!J21</f>
        <v>0.8</v>
      </c>
      <c r="AH10" s="17">
        <f t="shared" si="15"/>
        <v>37286.88</v>
      </c>
      <c r="AI10" s="17"/>
      <c r="AJ10" s="16">
        <f>J37</f>
        <v>0.012833168805527984</v>
      </c>
      <c r="AK10" s="19">
        <f t="shared" si="16"/>
        <v>478.50882527146524</v>
      </c>
      <c r="AL10" s="17">
        <f>J10</f>
        <v>30118.925625435768</v>
      </c>
      <c r="AM10" s="17">
        <f t="shared" si="17"/>
        <v>30597.434450707235</v>
      </c>
      <c r="AO10" s="16">
        <f>J74</f>
        <v>0.0977537214699622</v>
      </c>
      <c r="AP10" s="19">
        <f t="shared" si="18"/>
        <v>3644.9312820039036</v>
      </c>
      <c r="AQ10" s="17">
        <f>J47</f>
        <v>26982.7072811182</v>
      </c>
      <c r="AR10" s="17">
        <f t="shared" si="19"/>
        <v>30627.638563122106</v>
      </c>
      <c r="BE10" s="6">
        <f t="shared" si="0"/>
        <v>1997</v>
      </c>
      <c r="BF10" s="10">
        <f t="shared" si="2"/>
        <v>43314.26138190187</v>
      </c>
      <c r="BG10" s="10">
        <f t="shared" si="3"/>
        <v>42468.58877778068</v>
      </c>
      <c r="BH10" s="10">
        <f t="shared" si="4"/>
        <v>43805.827040304335</v>
      </c>
      <c r="BI10" s="10">
        <f t="shared" si="5"/>
        <v>44232.300775916134</v>
      </c>
      <c r="BK10" s="10">
        <f t="shared" si="6"/>
        <v>43455.244493975755</v>
      </c>
      <c r="BL10" s="10">
        <f t="shared" si="7"/>
        <v>9091.803964876155</v>
      </c>
      <c r="BM10" s="10">
        <f t="shared" si="8"/>
        <v>2677.032323092666</v>
      </c>
      <c r="BN10" s="11">
        <f t="shared" si="9"/>
        <v>0.6722925812915704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1.041364</v>
      </c>
      <c r="U11" s="15">
        <f t="shared" si="11"/>
        <v>30074.637322544568</v>
      </c>
      <c r="X11" s="6">
        <f t="shared" si="12"/>
        <v>1996</v>
      </c>
      <c r="Y11" s="15">
        <f>I48</f>
        <v>25193.7499528065</v>
      </c>
      <c r="Z11" s="16">
        <f>I73</f>
        <v>1.18038724608</v>
      </c>
      <c r="AA11" s="15">
        <f t="shared" si="13"/>
        <v>29738.381125221393</v>
      </c>
      <c r="AE11" s="6">
        <f t="shared" si="14"/>
        <v>1996</v>
      </c>
      <c r="AF11" s="17">
        <v>50599.2</v>
      </c>
      <c r="AG11" s="20">
        <f>Selections!I21</f>
        <v>0.8</v>
      </c>
      <c r="AH11" s="17">
        <f t="shared" si="15"/>
        <v>40479.36</v>
      </c>
      <c r="AI11" s="17"/>
      <c r="AJ11" s="16">
        <f>I37</f>
        <v>0.03972098132833468</v>
      </c>
      <c r="AK11" s="19">
        <f t="shared" si="16"/>
        <v>1607.8799027429377</v>
      </c>
      <c r="AL11" s="17">
        <f>I11</f>
        <v>28880.043214999336</v>
      </c>
      <c r="AM11" s="17">
        <f t="shared" si="17"/>
        <v>30487.923117742273</v>
      </c>
      <c r="AO11" s="16">
        <f>I74</f>
        <v>0.15282039574644335</v>
      </c>
      <c r="AP11" s="19">
        <f t="shared" si="18"/>
        <v>6186.071814762749</v>
      </c>
      <c r="AQ11" s="17">
        <f>I48</f>
        <v>25193.7499528065</v>
      </c>
      <c r="AR11" s="17">
        <f t="shared" si="19"/>
        <v>31379.821767569247</v>
      </c>
      <c r="BE11" s="6">
        <f t="shared" si="0"/>
        <v>1998</v>
      </c>
      <c r="BF11" s="10">
        <f t="shared" si="2"/>
        <v>54569.29066560233</v>
      </c>
      <c r="BG11" s="10">
        <f t="shared" si="3"/>
        <v>53857.5378586021</v>
      </c>
      <c r="BH11" s="10">
        <f t="shared" si="4"/>
        <v>54665.90662631712</v>
      </c>
      <c r="BI11" s="10">
        <f t="shared" si="5"/>
        <v>54271.78707879629</v>
      </c>
      <c r="BK11" s="10">
        <f t="shared" si="6"/>
        <v>54341.13055732947</v>
      </c>
      <c r="BL11" s="10">
        <f t="shared" si="7"/>
        <v>13229.051473224405</v>
      </c>
      <c r="BM11" s="10">
        <f t="shared" si="8"/>
        <v>4847.624106411917</v>
      </c>
      <c r="BN11" s="11">
        <f t="shared" si="9"/>
        <v>0.7817742851004096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1.0621912799999997</v>
      </c>
      <c r="U12" s="15">
        <f t="shared" si="11"/>
        <v>43314.26138190187</v>
      </c>
      <c r="X12" s="6">
        <f t="shared" si="12"/>
        <v>1997</v>
      </c>
      <c r="Y12" s="15">
        <f>H49</f>
        <v>34363.4405290996</v>
      </c>
      <c r="Z12" s="16">
        <f>H73</f>
        <v>1.2358654466457597</v>
      </c>
      <c r="AA12" s="15">
        <f t="shared" si="13"/>
        <v>42468.58877778068</v>
      </c>
      <c r="AE12" s="6">
        <f t="shared" si="14"/>
        <v>1997</v>
      </c>
      <c r="AF12" s="17">
        <v>64637.4</v>
      </c>
      <c r="AG12" s="20">
        <f>Selections!H21</f>
        <v>0.8</v>
      </c>
      <c r="AH12" s="17">
        <f t="shared" si="15"/>
        <v>51709.920000000006</v>
      </c>
      <c r="AI12" s="17"/>
      <c r="AJ12" s="16">
        <f>H37</f>
        <v>0.058549981694445585</v>
      </c>
      <c r="AK12" s="19">
        <f t="shared" si="16"/>
        <v>3027.614869421246</v>
      </c>
      <c r="AL12" s="17">
        <f>H12</f>
        <v>40778.21217088309</v>
      </c>
      <c r="AM12" s="17">
        <f t="shared" si="17"/>
        <v>43805.827040304335</v>
      </c>
      <c r="AO12" s="16">
        <f>H74</f>
        <v>0.19085042573681288</v>
      </c>
      <c r="AP12" s="19">
        <f t="shared" si="18"/>
        <v>9868.860246816535</v>
      </c>
      <c r="AQ12" s="17">
        <f>H49</f>
        <v>34363.4405290996</v>
      </c>
      <c r="AR12" s="17">
        <f t="shared" si="19"/>
        <v>44232.300775916134</v>
      </c>
      <c r="BE12" s="6">
        <f t="shared" si="0"/>
        <v>1999</v>
      </c>
      <c r="BF12" s="10">
        <f t="shared" si="2"/>
        <v>74007.0536858358</v>
      </c>
      <c r="BG12" s="10">
        <f t="shared" si="3"/>
        <v>71839.32889449123</v>
      </c>
      <c r="BH12" s="10">
        <f t="shared" si="4"/>
        <v>73321.48179796529</v>
      </c>
      <c r="BI12" s="10">
        <f t="shared" si="5"/>
        <v>71077.06775325976</v>
      </c>
      <c r="BK12" s="10">
        <f t="shared" si="6"/>
        <v>72561.23303288803</v>
      </c>
      <c r="BL12" s="10">
        <f t="shared" si="7"/>
        <v>21501.218987061606</v>
      </c>
      <c r="BM12" s="10">
        <f t="shared" si="8"/>
        <v>9117.699730086148</v>
      </c>
      <c r="BN12" s="11">
        <f t="shared" si="9"/>
        <v>0.838809699241524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1.1025545486400001</v>
      </c>
      <c r="U13" s="15">
        <f t="shared" si="11"/>
        <v>54569.29066560233</v>
      </c>
      <c r="X13" s="6">
        <f t="shared" si="12"/>
        <v>1998</v>
      </c>
      <c r="Y13" s="15">
        <f>G50</f>
        <v>41112.07908410506</v>
      </c>
      <c r="Z13" s="16">
        <f>G73</f>
        <v>1.3100173734445055</v>
      </c>
      <c r="AA13" s="15">
        <f t="shared" si="13"/>
        <v>53857.5378586021</v>
      </c>
      <c r="AE13" s="6">
        <f t="shared" si="14"/>
        <v>1998</v>
      </c>
      <c r="AF13" s="17">
        <v>69510</v>
      </c>
      <c r="AG13" s="20">
        <f>Selections!G21</f>
        <v>0.8</v>
      </c>
      <c r="AH13" s="17">
        <f t="shared" si="15"/>
        <v>55608</v>
      </c>
      <c r="AI13" s="17"/>
      <c r="AJ13" s="16">
        <f>G37</f>
        <v>0.09301539662278036</v>
      </c>
      <c r="AK13" s="19">
        <f t="shared" si="16"/>
        <v>5172.40017539957</v>
      </c>
      <c r="AL13" s="17">
        <f>G13</f>
        <v>49493.50645091755</v>
      </c>
      <c r="AM13" s="17">
        <f t="shared" si="17"/>
        <v>54665.90662631712</v>
      </c>
      <c r="AO13" s="16">
        <f>G74</f>
        <v>0.2366513450347293</v>
      </c>
      <c r="AP13" s="19">
        <f t="shared" si="18"/>
        <v>13159.707994691225</v>
      </c>
      <c r="AQ13" s="17">
        <f>G50</f>
        <v>41112.07908410506</v>
      </c>
      <c r="AR13" s="17">
        <f t="shared" si="19"/>
        <v>54271.78707879629</v>
      </c>
      <c r="BE13" s="6">
        <f t="shared" si="0"/>
        <v>2000</v>
      </c>
      <c r="BF13" s="10">
        <f t="shared" si="2"/>
        <v>86832.53706522347</v>
      </c>
      <c r="BG13" s="10">
        <f t="shared" si="3"/>
        <v>84153.22951605394</v>
      </c>
      <c r="BH13" s="10">
        <f t="shared" si="4"/>
        <v>84205.96303631627</v>
      </c>
      <c r="BI13" s="10">
        <f t="shared" si="5"/>
        <v>80214.36179730568</v>
      </c>
      <c r="BK13" s="10">
        <f t="shared" si="6"/>
        <v>83851.52285372485</v>
      </c>
      <c r="BL13" s="10">
        <f t="shared" si="7"/>
        <v>32510.61720074615</v>
      </c>
      <c r="BM13" s="10">
        <f t="shared" si="8"/>
        <v>14863.24676813533</v>
      </c>
      <c r="BN13" s="11">
        <f t="shared" si="9"/>
        <v>0.9058752027376147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1.16650271246112</v>
      </c>
      <c r="U14" s="15">
        <f t="shared" si="11"/>
        <v>74007.0536858358</v>
      </c>
      <c r="X14" s="6">
        <f t="shared" si="12"/>
        <v>1999</v>
      </c>
      <c r="Y14" s="15">
        <f>F51</f>
        <v>51060.01404582643</v>
      </c>
      <c r="Z14" s="21">
        <f>F73</f>
        <v>1.406958659079399</v>
      </c>
      <c r="AA14" s="15">
        <f t="shared" si="13"/>
        <v>71839.32889449123</v>
      </c>
      <c r="AE14" s="6">
        <f t="shared" si="14"/>
        <v>1999</v>
      </c>
      <c r="AF14" s="17">
        <v>86505</v>
      </c>
      <c r="AG14" s="20">
        <f>Selections!F21</f>
        <v>0.8</v>
      </c>
      <c r="AH14" s="17">
        <f t="shared" si="15"/>
        <v>69204</v>
      </c>
      <c r="AI14" s="17"/>
      <c r="AJ14" s="16">
        <f>F37</f>
        <v>0.1427366697757847</v>
      </c>
      <c r="AK14" s="19">
        <f t="shared" si="16"/>
        <v>9877.948495163404</v>
      </c>
      <c r="AL14" s="17">
        <f>F14</f>
        <v>63443.53330280189</v>
      </c>
      <c r="AM14" s="17">
        <f t="shared" si="17"/>
        <v>73321.48179796529</v>
      </c>
      <c r="AO14" s="16">
        <f>F74</f>
        <v>0.2892470624159491</v>
      </c>
      <c r="AP14" s="19">
        <f t="shared" si="18"/>
        <v>20017.05370743334</v>
      </c>
      <c r="AQ14" s="17">
        <f>F51</f>
        <v>51060.01404582643</v>
      </c>
      <c r="AR14" s="17">
        <f t="shared" si="19"/>
        <v>71077.06775325976</v>
      </c>
      <c r="BE14" s="6">
        <f t="shared" si="0"/>
        <v>2001</v>
      </c>
      <c r="BF14" s="10">
        <f t="shared" si="2"/>
        <v>77323.50074828845</v>
      </c>
      <c r="BG14" s="10">
        <f t="shared" si="3"/>
        <v>81476.94710227236</v>
      </c>
      <c r="BH14" s="10">
        <f t="shared" si="4"/>
        <v>77468.22489852487</v>
      </c>
      <c r="BI14" s="10">
        <f t="shared" si="5"/>
        <v>79484.39980787391</v>
      </c>
      <c r="BK14" s="10">
        <f t="shared" si="6"/>
        <v>78938.2681392399</v>
      </c>
      <c r="BL14" s="10">
        <f t="shared" si="7"/>
        <v>41591.8091546948</v>
      </c>
      <c r="BM14" s="10">
        <f t="shared" si="8"/>
        <v>25190.79145189502</v>
      </c>
      <c r="BN14" s="11">
        <f t="shared" si="9"/>
        <v>0.8117237542814884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1.2586564267455485</v>
      </c>
      <c r="U15" s="15">
        <f t="shared" si="11"/>
        <v>86832.53706522347</v>
      </c>
      <c r="X15" s="6">
        <f t="shared" si="12"/>
        <v>2000</v>
      </c>
      <c r="Y15" s="15">
        <f>E52</f>
        <v>51340.9056529787</v>
      </c>
      <c r="Z15" s="16">
        <f>E73</f>
        <v>1.6391068378275</v>
      </c>
      <c r="AA15" s="15">
        <f t="shared" si="13"/>
        <v>84153.22951605394</v>
      </c>
      <c r="AE15" s="6">
        <f t="shared" si="14"/>
        <v>2000</v>
      </c>
      <c r="AF15" s="17">
        <v>92564.1</v>
      </c>
      <c r="AG15" s="20">
        <f>Selections!E21</f>
        <v>0.8</v>
      </c>
      <c r="AH15" s="17">
        <f t="shared" si="15"/>
        <v>74051.28000000001</v>
      </c>
      <c r="AI15" s="17"/>
      <c r="AJ15" s="16">
        <f>E37</f>
        <v>0.20550201091360953</v>
      </c>
      <c r="AK15" s="19">
        <f t="shared" si="16"/>
        <v>15217.686950726758</v>
      </c>
      <c r="AL15" s="17">
        <f>E15</f>
        <v>68988.27608558952</v>
      </c>
      <c r="AM15" s="17">
        <f t="shared" si="17"/>
        <v>84205.96303631627</v>
      </c>
      <c r="AO15" s="16">
        <f>E74</f>
        <v>0.3899116415587547</v>
      </c>
      <c r="AP15" s="19">
        <f t="shared" si="18"/>
        <v>28873.456144326985</v>
      </c>
      <c r="AQ15" s="17">
        <f>E52</f>
        <v>51340.9056529787</v>
      </c>
      <c r="AR15" s="17">
        <f t="shared" si="19"/>
        <v>80214.36179730568</v>
      </c>
      <c r="BE15" s="6">
        <f t="shared" si="0"/>
        <v>2002</v>
      </c>
      <c r="BF15" s="10">
        <f t="shared" si="2"/>
        <v>68130.09037462003</v>
      </c>
      <c r="BG15" s="10">
        <f t="shared" si="3"/>
        <v>78286.58086454328</v>
      </c>
      <c r="BH15" s="10">
        <f t="shared" si="4"/>
        <v>77455.16491598653</v>
      </c>
      <c r="BI15" s="10">
        <f t="shared" si="5"/>
        <v>84458.92844464179</v>
      </c>
      <c r="BK15" s="10">
        <f t="shared" si="6"/>
        <v>77082.6911499479</v>
      </c>
      <c r="BL15" s="10">
        <f t="shared" si="7"/>
        <v>61197.7438841228</v>
      </c>
      <c r="BM15" s="10">
        <f t="shared" si="8"/>
        <v>44445.0979862085</v>
      </c>
      <c r="BN15" s="11">
        <f t="shared" si="9"/>
        <v>0.7167969107573242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1.4386442957701617</v>
      </c>
      <c r="U16" s="15">
        <f t="shared" si="11"/>
        <v>77323.50074828845</v>
      </c>
      <c r="X16" s="6">
        <f t="shared" si="12"/>
        <v>2001</v>
      </c>
      <c r="Y16" s="15">
        <f>D53</f>
        <v>37346.4589845451</v>
      </c>
      <c r="Z16" s="16">
        <f>D73</f>
        <v>2.1816512011484024</v>
      </c>
      <c r="AA16" s="15">
        <f t="shared" si="13"/>
        <v>81476.94710227236</v>
      </c>
      <c r="AE16" s="6">
        <f t="shared" si="14"/>
        <v>2001</v>
      </c>
      <c r="AF16" s="17">
        <v>97247.7</v>
      </c>
      <c r="AG16" s="20">
        <f>Selections!D21</f>
        <v>0.8</v>
      </c>
      <c r="AH16" s="17">
        <f t="shared" si="15"/>
        <v>77798.16</v>
      </c>
      <c r="AI16" s="17"/>
      <c r="AJ16" s="16">
        <f>D37</f>
        <v>0.304901146906045</v>
      </c>
      <c r="AK16" s="19">
        <f t="shared" si="16"/>
        <v>23720.748211179995</v>
      </c>
      <c r="AL16" s="17">
        <f>D16</f>
        <v>53747.476687344875</v>
      </c>
      <c r="AM16" s="17">
        <f t="shared" si="17"/>
        <v>77468.22489852487</v>
      </c>
      <c r="AO16" s="16">
        <f>D74</f>
        <v>0.5416315864453454</v>
      </c>
      <c r="AP16" s="19">
        <f t="shared" si="18"/>
        <v>42137.94082332881</v>
      </c>
      <c r="AQ16" s="17">
        <f>D53</f>
        <v>37346.4589845451</v>
      </c>
      <c r="AR16" s="17">
        <f t="shared" si="19"/>
        <v>79484.39980787391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2.0874728731625054</v>
      </c>
      <c r="U17" s="15">
        <f t="shared" si="11"/>
        <v>68130.09037462003</v>
      </c>
      <c r="X17" s="6">
        <f t="shared" si="12"/>
        <v>2002</v>
      </c>
      <c r="Y17" s="15">
        <f>C54</f>
        <v>15884.9472658251</v>
      </c>
      <c r="Z17" s="16">
        <f>C73</f>
        <v>4.92835006339424</v>
      </c>
      <c r="AA17" s="15">
        <f t="shared" si="13"/>
        <v>78286.58086454328</v>
      </c>
      <c r="AE17" s="6">
        <f t="shared" si="14"/>
        <v>2002</v>
      </c>
      <c r="AF17" s="17">
        <v>107537.7</v>
      </c>
      <c r="AG17" s="22">
        <f>Selections!C21</f>
        <v>0.8</v>
      </c>
      <c r="AH17" s="17">
        <f t="shared" si="15"/>
        <v>86030.16</v>
      </c>
      <c r="AI17" s="17"/>
      <c r="AJ17" s="16">
        <f>C37</f>
        <v>0.5209518586533737</v>
      </c>
      <c r="AK17" s="19">
        <f t="shared" si="16"/>
        <v>44817.571752247124</v>
      </c>
      <c r="AL17" s="17">
        <f>C17</f>
        <v>32637.593163739402</v>
      </c>
      <c r="AM17" s="17">
        <f t="shared" si="17"/>
        <v>77455.16491598653</v>
      </c>
      <c r="AO17" s="16">
        <f>C74</f>
        <v>0.7970923357438447</v>
      </c>
      <c r="AP17" s="19">
        <f t="shared" si="18"/>
        <v>68573.98117881668</v>
      </c>
      <c r="AQ17" s="17">
        <f>C54</f>
        <v>15884.9472658251</v>
      </c>
      <c r="AR17" s="17">
        <f t="shared" si="19"/>
        <v>84458.92844464179</v>
      </c>
      <c r="BE17" s="23" t="s">
        <v>27</v>
      </c>
      <c r="BF17" s="10">
        <f>SUM(BF6:BF15)</f>
        <v>515070.646865956</v>
      </c>
      <c r="BG17" s="10">
        <f>SUM(BG6:BG15)</f>
        <v>521940.3441107128</v>
      </c>
      <c r="BH17" s="10">
        <f>SUM(BH6:BH15)</f>
        <v>522316.729847237</v>
      </c>
      <c r="BI17" s="10">
        <f>SUM(BI6:BI15)</f>
        <v>526872.752637069</v>
      </c>
      <c r="BK17" s="10">
        <f>SUM(BK6:BK15)</f>
        <v>521550.11836524366</v>
      </c>
      <c r="BL17" s="10">
        <f>SUM(BL6:BL15)</f>
        <v>189795.4440424253</v>
      </c>
      <c r="BM17" s="10">
        <f>SUM(BM6:BM15)</f>
        <v>103153.74770015923</v>
      </c>
      <c r="BN17" s="11">
        <f>BK17/AF19</f>
        <v>0.7339768042909717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515070.646865956</v>
      </c>
      <c r="X19" s="23" t="s">
        <v>27</v>
      </c>
      <c r="Y19" s="24">
        <f>SUM(Y8:Y17)</f>
        <v>331754.6743228184</v>
      </c>
      <c r="Z19" s="6"/>
      <c r="AA19" s="24">
        <f>SUM(AA8:AA17)</f>
        <v>521940.3441107128</v>
      </c>
      <c r="AE19" s="23" t="s">
        <v>27</v>
      </c>
      <c r="AF19" s="10">
        <f>SUM(AF8:AF17)</f>
        <v>710581.1999999998</v>
      </c>
      <c r="AG19" s="23"/>
      <c r="AH19" s="10">
        <f>SUM(AH8:AH17)</f>
        <v>568464.9600000001</v>
      </c>
      <c r="AI19" s="10"/>
      <c r="AJ19" s="23"/>
      <c r="AK19" s="10">
        <f>SUM(AK8:AK17)</f>
        <v>103920.3591821525</v>
      </c>
      <c r="AL19" s="10">
        <f>SUM(AL8:AL17)</f>
        <v>418396.3706650845</v>
      </c>
      <c r="AM19" s="10">
        <f>SUM(AM8:AM17)</f>
        <v>522316.729847237</v>
      </c>
      <c r="AN19" s="10"/>
      <c r="AP19" s="10">
        <f>SUM(AP8:AP17)</f>
        <v>195118.07831425057</v>
      </c>
      <c r="AQ19" s="10">
        <f>SUM(AQ8:AQ17)</f>
        <v>331754.6743228184</v>
      </c>
      <c r="AR19" s="10">
        <f>SUM(AR8:AR17)</f>
        <v>526872.752637069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6">BG6-AQ8</f>
        <v>596.9360258143715</v>
      </c>
      <c r="BH28" s="10">
        <f aca="true" t="shared" si="30" ref="BH28:BH37">BH6-AQ8</f>
        <v>540.7246653873044</v>
      </c>
      <c r="BI28" s="10">
        <f aca="true" t="shared" si="31" ref="BI28:BI37">BI6-AQ8</f>
        <v>899.5275000000001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1146.2982510236434</v>
      </c>
      <c r="BH29" s="10">
        <f t="shared" si="30"/>
        <v>1297.7077714720326</v>
      </c>
      <c r="BI29" s="10">
        <f t="shared" si="31"/>
        <v>1756.547622070313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3527.7643774482276</v>
      </c>
      <c r="BG30" s="10">
        <f t="shared" si="29"/>
        <v>2923.436887277927</v>
      </c>
      <c r="BH30" s="10">
        <f t="shared" si="30"/>
        <v>3614.727169589034</v>
      </c>
      <c r="BI30" s="10">
        <f t="shared" si="31"/>
        <v>3644.931282003905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4880.8873697380695</v>
      </c>
      <c r="BG31" s="10">
        <f t="shared" si="29"/>
        <v>4544.6311724148945</v>
      </c>
      <c r="BH31" s="10">
        <f t="shared" si="30"/>
        <v>5294.173164935775</v>
      </c>
      <c r="BI31" s="10">
        <f t="shared" si="31"/>
        <v>6186.0718147627485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8950.820852802273</v>
      </c>
      <c r="BG32" s="10">
        <f t="shared" si="29"/>
        <v>8105.148248681078</v>
      </c>
      <c r="BH32" s="10">
        <f t="shared" si="30"/>
        <v>9442.386511204735</v>
      </c>
      <c r="BI32" s="10">
        <f t="shared" si="31"/>
        <v>9868.860246816534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13457.211581497271</v>
      </c>
      <c r="BG33" s="10">
        <f t="shared" si="29"/>
        <v>12745.458774497041</v>
      </c>
      <c r="BH33" s="10">
        <f t="shared" si="30"/>
        <v>13553.827542212057</v>
      </c>
      <c r="BI33" s="10">
        <f t="shared" si="31"/>
        <v>13159.707994691227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22947.039640009367</v>
      </c>
      <c r="BG34" s="10">
        <f t="shared" si="29"/>
        <v>20779.314848664806</v>
      </c>
      <c r="BH34" s="10">
        <f t="shared" si="30"/>
        <v>22261.46775213886</v>
      </c>
      <c r="BI34" s="10">
        <f t="shared" si="31"/>
        <v>20017.053707433333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1.451</v>
      </c>
      <c r="D35" s="31">
        <f>Selections!D18</f>
        <v>1.143</v>
      </c>
      <c r="E35" s="31">
        <f>Selections!E18</f>
        <v>1.079</v>
      </c>
      <c r="F35" s="31">
        <f>Selections!F18</f>
        <v>1.058</v>
      </c>
      <c r="G35" s="31">
        <f>Selections!G18</f>
        <v>1.038</v>
      </c>
      <c r="H35" s="31">
        <f>Selections!H18</f>
        <v>1.02</v>
      </c>
      <c r="I35" s="31">
        <f>Selections!I18</f>
        <v>1.028</v>
      </c>
      <c r="J35" s="31">
        <f>Selections!J18</f>
        <v>1.013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35491.63141224477</v>
      </c>
      <c r="BG35" s="10">
        <f t="shared" si="29"/>
        <v>32812.32386307524</v>
      </c>
      <c r="BH35" s="10">
        <f t="shared" si="30"/>
        <v>32865.057383337575</v>
      </c>
      <c r="BI35" s="10">
        <f t="shared" si="31"/>
        <v>28873.456144326985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2.0874728731625054</v>
      </c>
      <c r="D36" s="34">
        <f>PRODUCT(D35:$L35)</f>
        <v>1.4386442957701617</v>
      </c>
      <c r="E36" s="34">
        <f>PRODUCT(E35:$L35)</f>
        <v>1.2586564267455485</v>
      </c>
      <c r="F36" s="34">
        <f>PRODUCT(F35:$L35)</f>
        <v>1.16650271246112</v>
      </c>
      <c r="G36" s="34">
        <f>PRODUCT(G35:$L35)</f>
        <v>1.1025545486400001</v>
      </c>
      <c r="H36" s="34">
        <f>PRODUCT(H35:$L35)</f>
        <v>1.0621912799999997</v>
      </c>
      <c r="I36" s="34">
        <f>PRODUCT(I35:$L35)</f>
        <v>1.041364</v>
      </c>
      <c r="J36" s="34">
        <f>PRODUCT(J35:$L35)</f>
        <v>1.013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39977.04176374336</v>
      </c>
      <c r="BG36" s="10">
        <f t="shared" si="29"/>
        <v>44130.48811772726</v>
      </c>
      <c r="BH36" s="10">
        <f t="shared" si="30"/>
        <v>40121.765913979776</v>
      </c>
      <c r="BI36" s="10">
        <f t="shared" si="31"/>
        <v>42137.94082332881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0.5209518586533737</v>
      </c>
      <c r="D37" s="35">
        <f t="shared" si="33"/>
        <v>0.304901146906045</v>
      </c>
      <c r="E37" s="35">
        <f t="shared" si="33"/>
        <v>0.20550201091360953</v>
      </c>
      <c r="F37" s="35">
        <f t="shared" si="33"/>
        <v>0.1427366697757847</v>
      </c>
      <c r="G37" s="35">
        <f t="shared" si="33"/>
        <v>0.09301539662278036</v>
      </c>
      <c r="H37" s="35">
        <f t="shared" si="33"/>
        <v>0.058549981694445585</v>
      </c>
      <c r="I37" s="35">
        <f t="shared" si="33"/>
        <v>0.03972098132833468</v>
      </c>
      <c r="J37" s="35">
        <f t="shared" si="33"/>
        <v>0.012833168805527984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52245.14310879493</v>
      </c>
      <c r="BG37" s="10">
        <f>BG15-AQ17</f>
        <v>62401.63359871818</v>
      </c>
      <c r="BH37" s="10">
        <f t="shared" si="30"/>
        <v>61570.21765016143</v>
      </c>
      <c r="BI37" s="10">
        <f t="shared" si="31"/>
        <v>68573.98117881668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183315.9725431376</v>
      </c>
      <c r="BG39" s="10">
        <f>SUM(BG28:BG37)</f>
        <v>190185.66978789447</v>
      </c>
      <c r="BH39" s="10">
        <f>SUM(BH28:BH37)</f>
        <v>190562.0555244186</v>
      </c>
      <c r="BI39" s="10">
        <f>SUM(BI28:BI37)</f>
        <v>195118.07831425054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2.259</v>
      </c>
      <c r="D72" s="31">
        <f>Selections!D17</f>
        <v>1.331</v>
      </c>
      <c r="E72" s="31">
        <f>Selections!E17</f>
        <v>1.165</v>
      </c>
      <c r="F72" s="31">
        <f>Selections!F17</f>
        <v>1.074</v>
      </c>
      <c r="G72" s="31">
        <f>Selections!G17</f>
        <v>1.06</v>
      </c>
      <c r="H72" s="31">
        <f>Selections!H17</f>
        <v>1.047</v>
      </c>
      <c r="I72" s="31">
        <f>Selections!I17</f>
        <v>1.065</v>
      </c>
      <c r="J72" s="31">
        <f>Selections!J17</f>
        <v>1.057</v>
      </c>
      <c r="K72" s="31">
        <f>Selections!K17</f>
        <v>1.024</v>
      </c>
      <c r="L72" s="31">
        <f>Selections!L17</f>
        <v>1.024</v>
      </c>
    </row>
    <row r="73" spans="2:12" ht="12.75">
      <c r="B73" s="8" t="s">
        <v>33</v>
      </c>
      <c r="C73" s="34">
        <f>PRODUCT(C72:$L72)</f>
        <v>4.92835006339424</v>
      </c>
      <c r="D73" s="34">
        <f>PRODUCT(D72:$L72)</f>
        <v>2.1816512011484024</v>
      </c>
      <c r="E73" s="34">
        <f>PRODUCT(E72:$L72)</f>
        <v>1.6391068378275</v>
      </c>
      <c r="F73" s="34">
        <f>PRODUCT(F72:$L72)</f>
        <v>1.406958659079399</v>
      </c>
      <c r="G73" s="34">
        <f>PRODUCT(G72:$L72)</f>
        <v>1.3100173734445055</v>
      </c>
      <c r="H73" s="34">
        <f>PRODUCT(H72:$L72)</f>
        <v>1.2358654466457597</v>
      </c>
      <c r="I73" s="34">
        <f>PRODUCT(I72:$L72)</f>
        <v>1.18038724608</v>
      </c>
      <c r="J73" s="34">
        <f>PRODUCT(J72:$L72)</f>
        <v>1.108344832</v>
      </c>
      <c r="K73" s="34">
        <f>PRODUCT(K72:$L72)</f>
        <v>1.048576</v>
      </c>
      <c r="L73" s="34">
        <f>L72</f>
        <v>1.024</v>
      </c>
    </row>
    <row r="74" spans="2:12" ht="12.75">
      <c r="B74" s="1" t="s">
        <v>37</v>
      </c>
      <c r="C74" s="35">
        <f aca="true" t="shared" si="43" ref="C74:L74">1-1/C73</f>
        <v>0.7970923357438447</v>
      </c>
      <c r="D74" s="35">
        <f t="shared" si="43"/>
        <v>0.5416315864453454</v>
      </c>
      <c r="E74" s="35">
        <f t="shared" si="43"/>
        <v>0.3899116415587547</v>
      </c>
      <c r="F74" s="35">
        <f t="shared" si="43"/>
        <v>0.2892470624159491</v>
      </c>
      <c r="G74" s="35">
        <f t="shared" si="43"/>
        <v>0.2366513450347293</v>
      </c>
      <c r="H74" s="35">
        <f t="shared" si="43"/>
        <v>0.19085042573681288</v>
      </c>
      <c r="I74" s="35">
        <f t="shared" si="43"/>
        <v>0.15282039574644335</v>
      </c>
      <c r="J74" s="35">
        <f t="shared" si="43"/>
        <v>0.0977537214699622</v>
      </c>
      <c r="K74" s="35">
        <f t="shared" si="43"/>
        <v>0.04632568359375</v>
      </c>
      <c r="L74" s="35">
        <f t="shared" si="43"/>
        <v>0.0234375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24872.3344089321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25413.059074319404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24872.3344089321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23598.0371175816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24895.744889053633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23598.0371175816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26982.7072811182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30118.925625435768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26982.7072811182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25193.7499528065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28880.043214999336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25193.7499528065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34363.4405290996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40778.21217088309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34363.4405290996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41112.07908410506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49493.50645091755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41112.07908410506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51060.01404582643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63443.53330280189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51060.01404582643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51340.9056529787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68988.27608558952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51340.9056529787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37346.4589845451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53747.476687344875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37346.4589845451</v>
      </c>
      <c r="AR16" s="17" t="e">
        <f t="shared" si="19"/>
        <v>#REF!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15884.9472658251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32637.593163739402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15884.9472658251</v>
      </c>
      <c r="AR17" s="17" t="e">
        <f t="shared" si="19"/>
        <v>#REF!</v>
      </c>
      <c r="BE17" s="23" t="s">
        <v>27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 t="e">
        <f>SUM(U8:U17)</f>
        <v>#REF!</v>
      </c>
      <c r="X19" s="23" t="s">
        <v>27</v>
      </c>
      <c r="Y19" s="24">
        <f>SUM(Y8:Y17)</f>
        <v>331754.6743228184</v>
      </c>
      <c r="Z19" s="6"/>
      <c r="AA19" s="24" t="e">
        <f>SUM(AA8:AA17)</f>
        <v>#REF!</v>
      </c>
      <c r="AE19" s="23" t="s">
        <v>27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418396.3706650845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331754.6743228184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33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34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27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33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37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Steven Groeschen</cp:lastModifiedBy>
  <cp:lastPrinted>2004-06-28T15:23:06Z</cp:lastPrinted>
  <dcterms:created xsi:type="dcterms:W3CDTF">2003-06-26T14:42:00Z</dcterms:created>
  <dcterms:modified xsi:type="dcterms:W3CDTF">2013-07-08T17:54:17Z</dcterms:modified>
  <cp:category/>
  <cp:version/>
  <cp:contentType/>
  <cp:contentStatus/>
</cp:coreProperties>
</file>