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8280" yWindow="30" windowWidth="28860" windowHeight="9870" firstSheet="13" activeTab="16"/>
  </bookViews>
  <sheets>
    <sheet name="Input" sheetId="7" r:id="rId1"/>
    <sheet name="Summary" sheetId="1" r:id="rId2"/>
    <sheet name="Exercise 1" sheetId="8" r:id="rId3"/>
    <sheet name="Exercise 1 bad" sheetId="2" r:id="rId4"/>
    <sheet name="Exercise 2" sheetId="3" r:id="rId5"/>
    <sheet name="Exercise 3" sheetId="4" r:id="rId6"/>
    <sheet name="Exercise 4" sheetId="5" r:id="rId7"/>
    <sheet name="Exercise 5" sheetId="6" r:id="rId8"/>
    <sheet name="Exercise 6" sheetId="12" r:id="rId9"/>
    <sheet name="Sch P" sheetId="9" r:id="rId10"/>
    <sheet name="Claim Data for Powerpoint" sheetId="10" r:id="rId11"/>
    <sheet name="Triangle Format" sheetId="11" r:id="rId12"/>
    <sheet name="Data From Triangle Format" sheetId="14" r:id="rId13"/>
    <sheet name="ELR Calc" sheetId="15" r:id="rId14"/>
    <sheet name="EZ Insurance Company" sheetId="16" r:id="rId15"/>
    <sheet name="Sensitivity Analysis" sheetId="17" r:id="rId16"/>
    <sheet name="Comparison of Methods" sheetId="18" r:id="rId17"/>
    <sheet name="Color to Fix Pic on Slide 32" sheetId="13" r:id="rId18"/>
    <sheet name="Sheet1" sheetId="19" r:id="rId19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curreval">[1]input!$C$3</definedName>
    <definedName name="EndYear">Input!$B$5</definedName>
    <definedName name="EvalDate">Input!$B$3</definedName>
    <definedName name="latest_year">[1]input!$C$1</definedName>
  </definedNames>
  <calcPr calcId="125725"/>
</workbook>
</file>

<file path=xl/calcChain.xml><?xml version="1.0" encoding="utf-8"?>
<calcChain xmlns="http://schemas.openxmlformats.org/spreadsheetml/2006/main">
  <c r="AX11" i="14"/>
  <c r="X221" i="11"/>
  <c r="S220"/>
  <c r="T41"/>
  <c r="U40"/>
  <c r="T40"/>
  <c r="V39"/>
  <c r="U224" s="1"/>
  <c r="U39"/>
  <c r="T39"/>
  <c r="W38"/>
  <c r="V223" s="1"/>
  <c r="V38"/>
  <c r="U38"/>
  <c r="T38"/>
  <c r="X37"/>
  <c r="W222" s="1"/>
  <c r="W37"/>
  <c r="V222" s="1"/>
  <c r="V37"/>
  <c r="U37"/>
  <c r="T37"/>
  <c r="Y36"/>
  <c r="X36"/>
  <c r="W36"/>
  <c r="V36"/>
  <c r="U221" s="1"/>
  <c r="U36"/>
  <c r="T221" s="1"/>
  <c r="T36"/>
  <c r="Z35"/>
  <c r="Y35"/>
  <c r="X220" s="1"/>
  <c r="X35"/>
  <c r="W220" s="1"/>
  <c r="W35"/>
  <c r="V35"/>
  <c r="U35"/>
  <c r="T220" s="1"/>
  <c r="T35"/>
  <c r="AA34"/>
  <c r="Z34"/>
  <c r="Y34"/>
  <c r="X232" s="1"/>
  <c r="X34"/>
  <c r="W219" s="1"/>
  <c r="W34"/>
  <c r="V34"/>
  <c r="U34"/>
  <c r="T219" s="1"/>
  <c r="T34"/>
  <c r="AB33"/>
  <c r="AA33"/>
  <c r="Z33"/>
  <c r="Y218" s="1"/>
  <c r="Y33"/>
  <c r="X218" s="1"/>
  <c r="X33"/>
  <c r="W33"/>
  <c r="V33"/>
  <c r="U218" s="1"/>
  <c r="U33"/>
  <c r="T218" s="1"/>
  <c r="T33"/>
  <c r="S42"/>
  <c r="S41"/>
  <c r="S40"/>
  <c r="S39"/>
  <c r="S38"/>
  <c r="S36"/>
  <c r="S37"/>
  <c r="S35"/>
  <c r="S34"/>
  <c r="S33"/>
  <c r="R42"/>
  <c r="R41"/>
  <c r="R40"/>
  <c r="R39"/>
  <c r="R38"/>
  <c r="R37"/>
  <c r="R36"/>
  <c r="R35"/>
  <c r="R34"/>
  <c r="R33"/>
  <c r="U31"/>
  <c r="V31" s="1"/>
  <c r="W31" s="1"/>
  <c r="X31" s="1"/>
  <c r="Y31" s="1"/>
  <c r="Z31" s="1"/>
  <c r="AA31" s="1"/>
  <c r="AB31" s="1"/>
  <c r="T31"/>
  <c r="T27"/>
  <c r="U27" s="1"/>
  <c r="V27" s="1"/>
  <c r="W27" s="1"/>
  <c r="X27" s="1"/>
  <c r="Y27" s="1"/>
  <c r="Z27" s="1"/>
  <c r="AA27" s="1"/>
  <c r="AB27" s="1"/>
  <c r="R227"/>
  <c r="R226"/>
  <c r="R225"/>
  <c r="R224"/>
  <c r="R223"/>
  <c r="R222"/>
  <c r="R221"/>
  <c r="R220"/>
  <c r="R219"/>
  <c r="R218"/>
  <c r="AA216"/>
  <c r="Z216"/>
  <c r="Y216"/>
  <c r="X216"/>
  <c r="W216"/>
  <c r="V216"/>
  <c r="U216"/>
  <c r="T216"/>
  <c r="S216"/>
  <c r="V213"/>
  <c r="W213" s="1"/>
  <c r="X213" s="1"/>
  <c r="Y213" s="1"/>
  <c r="Z213" s="1"/>
  <c r="AA213" s="1"/>
  <c r="AB213" s="1"/>
  <c r="U213"/>
  <c r="T213"/>
  <c r="AY20" i="14"/>
  <c r="AY19"/>
  <c r="AY18"/>
  <c r="AY17"/>
  <c r="AY16"/>
  <c r="AY15"/>
  <c r="AY14"/>
  <c r="AY13"/>
  <c r="AY12"/>
  <c r="AY11"/>
  <c r="AI20" i="9"/>
  <c r="AI19"/>
  <c r="AI18"/>
  <c r="AI17"/>
  <c r="AI16"/>
  <c r="AI15"/>
  <c r="AI14"/>
  <c r="AI13"/>
  <c r="AI12"/>
  <c r="AI11"/>
  <c r="AI10"/>
  <c r="AH19"/>
  <c r="AH18"/>
  <c r="AH17"/>
  <c r="AH16"/>
  <c r="AH15"/>
  <c r="AH14"/>
  <c r="AH13"/>
  <c r="AH12"/>
  <c r="AH11"/>
  <c r="AH10"/>
  <c r="AA11" i="14"/>
  <c r="U219" i="11" l="1"/>
  <c r="S218"/>
  <c r="T224"/>
  <c r="S221"/>
  <c r="S229" s="1"/>
  <c r="U222"/>
  <c r="U230" s="1"/>
  <c r="U235" s="1"/>
  <c r="Z218"/>
  <c r="Y232"/>
  <c r="Y220"/>
  <c r="T222"/>
  <c r="S224"/>
  <c r="S222"/>
  <c r="S225"/>
  <c r="S233" s="1"/>
  <c r="W230"/>
  <c r="W235" s="1"/>
  <c r="U223"/>
  <c r="W218"/>
  <c r="V219"/>
  <c r="W221"/>
  <c r="T223"/>
  <c r="T230" s="1"/>
  <c r="T235" s="1"/>
  <c r="S226"/>
  <c r="V218"/>
  <c r="U220"/>
  <c r="V232"/>
  <c r="S223"/>
  <c r="T225"/>
  <c r="V220"/>
  <c r="T229"/>
  <c r="S219"/>
  <c r="S231"/>
  <c r="W229"/>
  <c r="W233"/>
  <c r="W231"/>
  <c r="T233"/>
  <c r="T232"/>
  <c r="AA218"/>
  <c r="AA229" s="1"/>
  <c r="AA235" s="1"/>
  <c r="AA236" s="1"/>
  <c r="AA240" s="1"/>
  <c r="AW12" i="14" s="1"/>
  <c r="AX12" s="1"/>
  <c r="V221" i="11"/>
  <c r="V230" s="1"/>
  <c r="S232"/>
  <c r="U232"/>
  <c r="Z219"/>
  <c r="Z229" s="1"/>
  <c r="Z235" s="1"/>
  <c r="T231"/>
  <c r="Y219"/>
  <c r="Y230" s="1"/>
  <c r="X219"/>
  <c r="X230" s="1"/>
  <c r="W232"/>
  <c r="U229" l="1"/>
  <c r="U231"/>
  <c r="Z236"/>
  <c r="Z240" s="1"/>
  <c r="AW13" i="14" s="1"/>
  <c r="AX13" s="1"/>
  <c r="U233" i="11"/>
  <c r="S230"/>
  <c r="S235" s="1"/>
  <c r="X229"/>
  <c r="V229"/>
  <c r="Y229"/>
  <c r="Y235" s="1"/>
  <c r="V233"/>
  <c r="V231"/>
  <c r="Y236" l="1"/>
  <c r="X236" s="1"/>
  <c r="Y240" l="1"/>
  <c r="AW14" i="14" s="1"/>
  <c r="AX14" s="1"/>
  <c r="X240" i="11"/>
  <c r="AW15" i="14" s="1"/>
  <c r="AX15" s="1"/>
  <c r="W236" i="11"/>
  <c r="W240" l="1"/>
  <c r="AW16" i="14" s="1"/>
  <c r="AX16" s="1"/>
  <c r="V236" i="11"/>
  <c r="U236" l="1"/>
  <c r="V240"/>
  <c r="AW17" i="14" s="1"/>
  <c r="AX17" s="1"/>
  <c r="U240" i="11" l="1"/>
  <c r="AW18" i="14" s="1"/>
  <c r="AX18" s="1"/>
  <c r="T236" i="11"/>
  <c r="T240" l="1"/>
  <c r="AW19" i="14" s="1"/>
  <c r="AX19" s="1"/>
  <c r="S236" i="11"/>
  <c r="S240" s="1"/>
  <c r="AW20" i="14" s="1"/>
  <c r="AX20" s="1"/>
  <c r="N21" i="11" l="1"/>
  <c r="N20"/>
  <c r="M20"/>
  <c r="N19"/>
  <c r="M19"/>
  <c r="L19"/>
  <c r="N18"/>
  <c r="M18"/>
  <c r="L18"/>
  <c r="K18"/>
  <c r="N17"/>
  <c r="M17"/>
  <c r="L17"/>
  <c r="K17"/>
  <c r="J17"/>
  <c r="N16"/>
  <c r="M16"/>
  <c r="L16"/>
  <c r="K16"/>
  <c r="J16"/>
  <c r="I16"/>
  <c r="N15"/>
  <c r="M15"/>
  <c r="L15"/>
  <c r="K15"/>
  <c r="J15"/>
  <c r="I15"/>
  <c r="H15"/>
  <c r="N14"/>
  <c r="M14"/>
  <c r="L14"/>
  <c r="K14"/>
  <c r="J14"/>
  <c r="I14"/>
  <c r="H14"/>
  <c r="G14"/>
  <c r="M13"/>
  <c r="L13"/>
  <c r="K13"/>
  <c r="J13"/>
  <c r="I13"/>
  <c r="H13"/>
  <c r="G13"/>
  <c r="F13"/>
  <c r="N12"/>
  <c r="M12"/>
  <c r="L12"/>
  <c r="K12"/>
  <c r="J12"/>
  <c r="I12"/>
  <c r="H12"/>
  <c r="G12"/>
  <c r="F12"/>
  <c r="E12"/>
  <c r="AQ68" i="9"/>
  <c r="AP68"/>
  <c r="AO68"/>
  <c r="AN68"/>
  <c r="AM68"/>
  <c r="AL68"/>
  <c r="AK68"/>
  <c r="AJ68"/>
  <c r="AI68"/>
  <c r="AH68"/>
  <c r="AP46"/>
  <c r="AO46"/>
  <c r="AN46"/>
  <c r="AM46"/>
  <c r="AL46"/>
  <c r="AK46"/>
  <c r="AJ46"/>
  <c r="AI46"/>
  <c r="AH46"/>
  <c r="AQ46"/>
  <c r="AG18" l="1"/>
  <c r="AG17"/>
  <c r="AG16"/>
  <c r="AG15"/>
  <c r="AG14"/>
  <c r="AG13"/>
  <c r="AG12"/>
  <c r="AG11"/>
  <c r="AG10"/>
  <c r="AG20" s="1"/>
  <c r="AG19"/>
  <c r="S49"/>
  <c r="S45"/>
  <c r="S44"/>
  <c r="S43"/>
  <c r="S42"/>
  <c r="S41"/>
  <c r="S40"/>
  <c r="S39"/>
  <c r="S38"/>
  <c r="S46"/>
  <c r="S47"/>
  <c r="S48"/>
  <c r="AQ86"/>
  <c r="U25"/>
  <c r="AQ85"/>
  <c r="AQ87"/>
  <c r="U17"/>
  <c r="U18"/>
  <c r="U19"/>
  <c r="T19" l="1"/>
  <c r="T17"/>
  <c r="T18"/>
  <c r="Y23"/>
  <c r="AA23"/>
  <c r="AB11" i="14"/>
  <c r="G36" i="9"/>
  <c r="G34"/>
  <c r="G33"/>
  <c r="G32"/>
  <c r="G31"/>
  <c r="G30"/>
  <c r="G29"/>
  <c r="G28"/>
  <c r="G27"/>
  <c r="G26"/>
  <c r="G25"/>
  <c r="F34"/>
  <c r="F33"/>
  <c r="F32"/>
  <c r="F31"/>
  <c r="F30"/>
  <c r="F29"/>
  <c r="F28"/>
  <c r="F27"/>
  <c r="F26"/>
  <c r="F25"/>
  <c r="AY65"/>
  <c r="AY64"/>
  <c r="AY63"/>
  <c r="AY62"/>
  <c r="AY61"/>
  <c r="AY60"/>
  <c r="AY59"/>
  <c r="AY58"/>
  <c r="AY57"/>
  <c r="AY66"/>
  <c r="AV64"/>
  <c r="AW64" s="1"/>
  <c r="AV63"/>
  <c r="AW63" s="1"/>
  <c r="AV62"/>
  <c r="AW62" s="1"/>
  <c r="AV61"/>
  <c r="AW61" s="1"/>
  <c r="AV59"/>
  <c r="AW59" s="1"/>
  <c r="AQ89"/>
  <c r="AV60" l="1"/>
  <c r="AW60" s="1"/>
  <c r="F36"/>
  <c r="AV58"/>
  <c r="AW58" s="1"/>
  <c r="AV66"/>
  <c r="AW66" s="1"/>
  <c r="AV65"/>
  <c r="AW65" s="1"/>
  <c r="AV57"/>
  <c r="AW57" s="1"/>
  <c r="AH70" i="6" l="1"/>
  <c r="AG70"/>
  <c r="AF70"/>
  <c r="AE70"/>
  <c r="AD70"/>
  <c r="AC70"/>
  <c r="AB70"/>
  <c r="AA70"/>
  <c r="Z70"/>
  <c r="Y70"/>
  <c r="X70"/>
  <c r="W70"/>
  <c r="V70"/>
  <c r="U70"/>
  <c r="T70"/>
  <c r="AH69"/>
  <c r="AG69"/>
  <c r="AF69"/>
  <c r="AE69"/>
  <c r="AD69"/>
  <c r="AC69"/>
  <c r="AB69"/>
  <c r="AA69"/>
  <c r="Z69"/>
  <c r="Y69"/>
  <c r="X69"/>
  <c r="W69"/>
  <c r="V69"/>
  <c r="U69"/>
  <c r="T69"/>
  <c r="AH68"/>
  <c r="AG68"/>
  <c r="AF68"/>
  <c r="AE68"/>
  <c r="AD68"/>
  <c r="AC68"/>
  <c r="AB68"/>
  <c r="AA68"/>
  <c r="Z68"/>
  <c r="Y68"/>
  <c r="X68"/>
  <c r="W68"/>
  <c r="V68"/>
  <c r="U68"/>
  <c r="T68"/>
  <c r="AH66"/>
  <c r="AG66"/>
  <c r="AF66"/>
  <c r="AE66"/>
  <c r="AD66"/>
  <c r="AC66"/>
  <c r="AB66"/>
  <c r="AA66"/>
  <c r="Z66"/>
  <c r="Y66"/>
  <c r="X66"/>
  <c r="W66"/>
  <c r="V66"/>
  <c r="U66"/>
  <c r="T66"/>
  <c r="AH65"/>
  <c r="AG65"/>
  <c r="AF65"/>
  <c r="AE65"/>
  <c r="AD65"/>
  <c r="AC65"/>
  <c r="AB65"/>
  <c r="AA65"/>
  <c r="Z65"/>
  <c r="Y65"/>
  <c r="X65"/>
  <c r="W65"/>
  <c r="V65"/>
  <c r="U65"/>
  <c r="T65"/>
  <c r="AH64"/>
  <c r="AG64"/>
  <c r="AF64"/>
  <c r="AE64"/>
  <c r="AD64"/>
  <c r="AC64"/>
  <c r="AB64"/>
  <c r="AA64"/>
  <c r="Z64"/>
  <c r="Y64"/>
  <c r="X64"/>
  <c r="W64"/>
  <c r="V64"/>
  <c r="U64"/>
  <c r="T64"/>
  <c r="AH63"/>
  <c r="AG63"/>
  <c r="AF63"/>
  <c r="AE63"/>
  <c r="AD63"/>
  <c r="AC63"/>
  <c r="AB63"/>
  <c r="AA63"/>
  <c r="Z63"/>
  <c r="Y63"/>
  <c r="X63"/>
  <c r="W63"/>
  <c r="V63"/>
  <c r="U63"/>
  <c r="T63"/>
  <c r="O70"/>
  <c r="N70"/>
  <c r="M70"/>
  <c r="L70"/>
  <c r="K70"/>
  <c r="J70"/>
  <c r="I70"/>
  <c r="H70"/>
  <c r="G70"/>
  <c r="F70"/>
  <c r="E70"/>
  <c r="D70"/>
  <c r="C70"/>
  <c r="B70"/>
  <c r="O69"/>
  <c r="N69"/>
  <c r="M69"/>
  <c r="L69"/>
  <c r="K69"/>
  <c r="J69"/>
  <c r="I69"/>
  <c r="H69"/>
  <c r="G69"/>
  <c r="F69"/>
  <c r="E69"/>
  <c r="D69"/>
  <c r="C69"/>
  <c r="B69"/>
  <c r="O68"/>
  <c r="N68"/>
  <c r="M68"/>
  <c r="L68"/>
  <c r="K68"/>
  <c r="J68"/>
  <c r="I68"/>
  <c r="H68"/>
  <c r="G68"/>
  <c r="F68"/>
  <c r="E68"/>
  <c r="D68"/>
  <c r="C68"/>
  <c r="B68"/>
  <c r="O66"/>
  <c r="N66"/>
  <c r="M66"/>
  <c r="L66"/>
  <c r="K66"/>
  <c r="J66"/>
  <c r="I66"/>
  <c r="H66"/>
  <c r="G66"/>
  <c r="F66"/>
  <c r="E66"/>
  <c r="D66"/>
  <c r="C66"/>
  <c r="B66"/>
  <c r="O65"/>
  <c r="N65"/>
  <c r="M65"/>
  <c r="L65"/>
  <c r="K65"/>
  <c r="J65"/>
  <c r="I65"/>
  <c r="H65"/>
  <c r="G65"/>
  <c r="F65"/>
  <c r="E65"/>
  <c r="D65"/>
  <c r="C65"/>
  <c r="B65"/>
  <c r="O64"/>
  <c r="N64"/>
  <c r="M64"/>
  <c r="L64"/>
  <c r="K64"/>
  <c r="J64"/>
  <c r="I64"/>
  <c r="H64"/>
  <c r="G64"/>
  <c r="F64"/>
  <c r="E64"/>
  <c r="D64"/>
  <c r="C64"/>
  <c r="B64"/>
  <c r="O63"/>
  <c r="N63"/>
  <c r="M63"/>
  <c r="L63"/>
  <c r="K63"/>
  <c r="J63"/>
  <c r="I63"/>
  <c r="H63"/>
  <c r="G63"/>
  <c r="F63"/>
  <c r="E63"/>
  <c r="D63"/>
  <c r="C63"/>
  <c r="B63"/>
  <c r="AG50" i="5"/>
  <c r="O50"/>
  <c r="O55"/>
  <c r="N55"/>
  <c r="M55"/>
  <c r="L55"/>
  <c r="K55"/>
  <c r="J55"/>
  <c r="I55"/>
  <c r="H55"/>
  <c r="G55"/>
  <c r="F55"/>
  <c r="E55"/>
  <c r="K54"/>
  <c r="J54"/>
  <c r="I54"/>
  <c r="H54"/>
  <c r="G54"/>
  <c r="F54"/>
  <c r="E54"/>
  <c r="M53"/>
  <c r="L53"/>
  <c r="K53"/>
  <c r="J53"/>
  <c r="I53"/>
  <c r="H53"/>
  <c r="G53"/>
  <c r="F53"/>
  <c r="E53"/>
  <c r="M60"/>
  <c r="L60"/>
  <c r="AG55"/>
  <c r="T53"/>
  <c r="T47"/>
  <c r="L63"/>
  <c r="L50" s="1"/>
  <c r="K63"/>
  <c r="J63"/>
  <c r="I63"/>
  <c r="H63"/>
  <c r="H50" s="1"/>
  <c r="G63"/>
  <c r="F63"/>
  <c r="E63"/>
  <c r="E50" s="1"/>
  <c r="D63"/>
  <c r="C63"/>
  <c r="B63"/>
  <c r="M63"/>
  <c r="N63"/>
  <c r="O63"/>
  <c r="O67"/>
  <c r="N67"/>
  <c r="M67"/>
  <c r="M65"/>
  <c r="K62"/>
  <c r="L67"/>
  <c r="L65"/>
  <c r="K66"/>
  <c r="K67"/>
  <c r="K65"/>
  <c r="J67"/>
  <c r="J66"/>
  <c r="J65"/>
  <c r="I67"/>
  <c r="I66"/>
  <c r="I65"/>
  <c r="H67"/>
  <c r="H66"/>
  <c r="H65"/>
  <c r="G67"/>
  <c r="G66"/>
  <c r="G65"/>
  <c r="F67"/>
  <c r="F66"/>
  <c r="F65"/>
  <c r="E67"/>
  <c r="E66"/>
  <c r="E65"/>
  <c r="D67"/>
  <c r="D66"/>
  <c r="D65"/>
  <c r="C67"/>
  <c r="C66"/>
  <c r="C65"/>
  <c r="B65"/>
  <c r="B66"/>
  <c r="B67"/>
  <c r="N50"/>
  <c r="M50"/>
  <c r="M47"/>
  <c r="L47"/>
  <c r="K50"/>
  <c r="J50"/>
  <c r="I50"/>
  <c r="G50"/>
  <c r="F50"/>
  <c r="K49"/>
  <c r="J49"/>
  <c r="I49"/>
  <c r="H49"/>
  <c r="G49"/>
  <c r="F49"/>
  <c r="E49"/>
  <c r="K48"/>
  <c r="J48"/>
  <c r="I48"/>
  <c r="H48"/>
  <c r="G48"/>
  <c r="F48"/>
  <c r="E48"/>
  <c r="K47"/>
  <c r="J47"/>
  <c r="I47"/>
  <c r="H47"/>
  <c r="G47"/>
  <c r="F47"/>
  <c r="E47"/>
  <c r="K61"/>
  <c r="K60"/>
  <c r="J62"/>
  <c r="J61"/>
  <c r="J60"/>
  <c r="I62"/>
  <c r="I61"/>
  <c r="I60"/>
  <c r="H62"/>
  <c r="H61"/>
  <c r="H60"/>
  <c r="G62"/>
  <c r="G61"/>
  <c r="G60"/>
  <c r="F62"/>
  <c r="F61"/>
  <c r="F60"/>
  <c r="E62"/>
  <c r="E61"/>
  <c r="E60"/>
  <c r="U55"/>
  <c r="B60"/>
  <c r="B62"/>
  <c r="T50"/>
  <c r="T49"/>
  <c r="T48"/>
  <c r="S24"/>
  <c r="S23" s="1"/>
  <c r="S22" s="1"/>
  <c r="S21" s="1"/>
  <c r="S20" s="1"/>
  <c r="S19" s="1"/>
  <c r="S18" s="1"/>
  <c r="S17" s="1"/>
  <c r="S16" s="1"/>
  <c r="S15" s="1"/>
  <c r="S14" s="1"/>
  <c r="S13" s="1"/>
  <c r="S12" s="1"/>
  <c r="S11" s="1"/>
  <c r="S10" s="1"/>
  <c r="A24"/>
  <c r="A23" s="1"/>
  <c r="A22" s="1"/>
  <c r="A21" s="1"/>
  <c r="A20" s="1"/>
  <c r="A19" s="1"/>
  <c r="A18" s="1"/>
  <c r="A17" s="1"/>
  <c r="A16" s="1"/>
  <c r="A15" s="1"/>
  <c r="A14" s="1"/>
  <c r="A13" s="1"/>
  <c r="A12" s="1"/>
  <c r="A11" s="1"/>
  <c r="A10" s="1"/>
  <c r="A44"/>
  <c r="A43" s="1"/>
  <c r="A42" s="1"/>
  <c r="A41" s="1"/>
  <c r="A40" s="1"/>
  <c r="A39" s="1"/>
  <c r="A38" s="1"/>
  <c r="A37" s="1"/>
  <c r="A36" s="1"/>
  <c r="A35" s="1"/>
  <c r="A34" s="1"/>
  <c r="A33" s="1"/>
  <c r="A32" s="1"/>
  <c r="A31" s="1"/>
  <c r="A30" s="1"/>
  <c r="S44"/>
  <c r="S43" s="1"/>
  <c r="S42" s="1"/>
  <c r="S41" s="1"/>
  <c r="S40" s="1"/>
  <c r="S39" s="1"/>
  <c r="S38" s="1"/>
  <c r="S37" s="1"/>
  <c r="S36" s="1"/>
  <c r="S35" s="1"/>
  <c r="S34" s="1"/>
  <c r="S33" s="1"/>
  <c r="S32" s="1"/>
  <c r="S31" s="1"/>
  <c r="S30" s="1"/>
  <c r="B43"/>
  <c r="T43" i="12"/>
  <c r="B43"/>
  <c r="D207" i="11"/>
  <c r="D206"/>
  <c r="D170"/>
  <c r="D138"/>
  <c r="T50" i="6"/>
  <c r="T49"/>
  <c r="T48"/>
  <c r="T47"/>
  <c r="B49"/>
  <c r="B47"/>
  <c r="B48"/>
  <c r="B50"/>
  <c r="T43"/>
  <c r="B43"/>
  <c r="U42" i="4"/>
  <c r="U41"/>
  <c r="U40"/>
  <c r="U39"/>
  <c r="U38"/>
  <c r="U37"/>
  <c r="U36"/>
  <c r="B61" i="5" l="1"/>
  <c r="E29" i="10" l="1"/>
  <c r="E28"/>
  <c r="E27"/>
  <c r="E26"/>
  <c r="E25"/>
  <c r="E24"/>
  <c r="E23"/>
  <c r="E22"/>
  <c r="E16"/>
  <c r="E15"/>
  <c r="E14"/>
  <c r="E13"/>
  <c r="E12"/>
  <c r="E11"/>
  <c r="E10"/>
  <c r="E9"/>
  <c r="D110" i="11" l="1"/>
  <c r="F5" l="1"/>
  <c r="G5" s="1"/>
  <c r="H5" s="1"/>
  <c r="I5" s="1"/>
  <c r="J5" s="1"/>
  <c r="K5" s="1"/>
  <c r="L5" s="1"/>
  <c r="M5" s="1"/>
  <c r="N5" s="1"/>
  <c r="N10"/>
  <c r="M10" s="1"/>
  <c r="L10" s="1"/>
  <c r="K10" s="1"/>
  <c r="J10" s="1"/>
  <c r="I10" s="1"/>
  <c r="H10" s="1"/>
  <c r="G10" s="1"/>
  <c r="F10" s="1"/>
  <c r="E10" s="1"/>
  <c r="D12"/>
  <c r="D13"/>
  <c r="D14"/>
  <c r="D15"/>
  <c r="D16"/>
  <c r="D17"/>
  <c r="D18"/>
  <c r="D19"/>
  <c r="D20"/>
  <c r="D21"/>
  <c r="E22"/>
  <c r="F22"/>
  <c r="G22"/>
  <c r="H22"/>
  <c r="I22"/>
  <c r="J22"/>
  <c r="K22"/>
  <c r="L22"/>
  <c r="M22"/>
  <c r="N22"/>
  <c r="N27" i="8"/>
  <c r="O30"/>
  <c r="M30"/>
  <c r="K30"/>
  <c r="L30"/>
  <c r="N30"/>
  <c r="M24"/>
  <c r="M27"/>
  <c r="L24"/>
  <c r="N17"/>
  <c r="G30"/>
  <c r="C30"/>
  <c r="B30"/>
  <c r="J30"/>
  <c r="F30"/>
  <c r="E30"/>
  <c r="D30"/>
  <c r="U20" i="18" l="1"/>
  <c r="U18"/>
  <c r="U17"/>
  <c r="U16"/>
  <c r="U15"/>
  <c r="U14"/>
  <c r="U13"/>
  <c r="U12"/>
  <c r="U11"/>
  <c r="U10"/>
  <c r="U9"/>
  <c r="P20"/>
  <c r="O18"/>
  <c r="O17" s="1"/>
  <c r="O16" s="1"/>
  <c r="O15" s="1"/>
  <c r="O14" s="1"/>
  <c r="O13" s="1"/>
  <c r="O12" s="1"/>
  <c r="O11" s="1"/>
  <c r="O10" s="1"/>
  <c r="O9" s="1"/>
  <c r="Q7"/>
  <c r="R7" s="1"/>
  <c r="S7" s="1"/>
  <c r="T7" s="1"/>
  <c r="U7" s="1"/>
  <c r="V7" s="1"/>
  <c r="W7" s="1"/>
  <c r="X7" s="1"/>
  <c r="Y7" s="1"/>
  <c r="P7"/>
  <c r="I18"/>
  <c r="V18" s="1"/>
  <c r="I17"/>
  <c r="V17" s="1"/>
  <c r="I16"/>
  <c r="V16" s="1"/>
  <c r="I15"/>
  <c r="V15" s="1"/>
  <c r="I14"/>
  <c r="V14" s="1"/>
  <c r="I13"/>
  <c r="V13" s="1"/>
  <c r="I12"/>
  <c r="V12" s="1"/>
  <c r="I11"/>
  <c r="V11" s="1"/>
  <c r="I10"/>
  <c r="V10" s="1"/>
  <c r="I9"/>
  <c r="V9" s="1"/>
  <c r="J7"/>
  <c r="K7" s="1"/>
  <c r="L7" s="1"/>
  <c r="C20"/>
  <c r="B18"/>
  <c r="B17" s="1"/>
  <c r="B16" s="1"/>
  <c r="B15" s="1"/>
  <c r="B14" s="1"/>
  <c r="B13" s="1"/>
  <c r="B12" s="1"/>
  <c r="B11" s="1"/>
  <c r="B10" s="1"/>
  <c r="B9" s="1"/>
  <c r="H20"/>
  <c r="C7"/>
  <c r="D7" s="1"/>
  <c r="E7" s="1"/>
  <c r="F7" s="1"/>
  <c r="G7" s="1"/>
  <c r="H7" s="1"/>
  <c r="I7" s="1"/>
  <c r="L77" i="17"/>
  <c r="L76" s="1"/>
  <c r="L75" s="1"/>
  <c r="L74" s="1"/>
  <c r="L73" s="1"/>
  <c r="L72" s="1"/>
  <c r="AK22"/>
  <c r="AK21" s="1"/>
  <c r="AK20" s="1"/>
  <c r="L37"/>
  <c r="L36" s="1"/>
  <c r="L35" s="1"/>
  <c r="L34" s="1"/>
  <c r="L33" s="1"/>
  <c r="L64"/>
  <c r="L63" s="1"/>
  <c r="L62" s="1"/>
  <c r="L61" s="1"/>
  <c r="L60" s="1"/>
  <c r="L59" s="1"/>
  <c r="L51"/>
  <c r="L50" s="1"/>
  <c r="L49" s="1"/>
  <c r="L48" s="1"/>
  <c r="L47" s="1"/>
  <c r="L46" s="1"/>
  <c r="L24"/>
  <c r="B24"/>
  <c r="B13"/>
  <c r="AE34"/>
  <c r="AE22"/>
  <c r="AE11"/>
  <c r="M24"/>
  <c r="M37" s="1"/>
  <c r="N23"/>
  <c r="N36" s="1"/>
  <c r="M23"/>
  <c r="M36" s="1"/>
  <c r="O22"/>
  <c r="O35" s="1"/>
  <c r="N22"/>
  <c r="N35" s="1"/>
  <c r="M22"/>
  <c r="M35" s="1"/>
  <c r="P21"/>
  <c r="P34" s="1"/>
  <c r="O21"/>
  <c r="O34" s="1"/>
  <c r="N21"/>
  <c r="N34" s="1"/>
  <c r="M21"/>
  <c r="AF22" s="1"/>
  <c r="AF34" s="1"/>
  <c r="Q20"/>
  <c r="Q33" s="1"/>
  <c r="P20"/>
  <c r="P33" s="1"/>
  <c r="O20"/>
  <c r="O33" s="1"/>
  <c r="N20"/>
  <c r="N33" s="1"/>
  <c r="M20"/>
  <c r="M33" s="1"/>
  <c r="R19"/>
  <c r="R32" s="1"/>
  <c r="Q19"/>
  <c r="Q32" s="1"/>
  <c r="P19"/>
  <c r="P32" s="1"/>
  <c r="O19"/>
  <c r="AH20" s="1"/>
  <c r="AH32" s="1"/>
  <c r="N19"/>
  <c r="N32" s="1"/>
  <c r="M19"/>
  <c r="AF20" s="1"/>
  <c r="AF32" s="1"/>
  <c r="AM19" i="16"/>
  <c r="AM17"/>
  <c r="AM16"/>
  <c r="AM15"/>
  <c r="AM14"/>
  <c r="AM13"/>
  <c r="AM12"/>
  <c r="AM11"/>
  <c r="AK19"/>
  <c r="AH17"/>
  <c r="AH16"/>
  <c r="AH15"/>
  <c r="AH14"/>
  <c r="AH13"/>
  <c r="AH12"/>
  <c r="AH11"/>
  <c r="AG17"/>
  <c r="AG16" s="1"/>
  <c r="AG15" s="1"/>
  <c r="AG14" s="1"/>
  <c r="AG13" s="1"/>
  <c r="AG12" s="1"/>
  <c r="AG11" s="1"/>
  <c r="AH9"/>
  <c r="AI9" s="1"/>
  <c r="AJ9" s="1"/>
  <c r="AK9" s="1"/>
  <c r="AL9" s="1"/>
  <c r="AM9" s="1"/>
  <c r="AN9" s="1"/>
  <c r="Z48"/>
  <c r="Z51" s="1"/>
  <c r="AD37"/>
  <c r="AC37"/>
  <c r="AB37"/>
  <c r="AA37"/>
  <c r="Z37"/>
  <c r="Y37"/>
  <c r="AD39"/>
  <c r="AD47" s="1"/>
  <c r="AD51" s="1"/>
  <c r="AC40"/>
  <c r="AC39"/>
  <c r="AC47" s="1"/>
  <c r="AC51" s="1"/>
  <c r="AB41"/>
  <c r="AB40"/>
  <c r="AB39"/>
  <c r="AB49" s="1"/>
  <c r="AA42"/>
  <c r="AA41"/>
  <c r="AA40"/>
  <c r="AA39"/>
  <c r="AA49" s="1"/>
  <c r="Z43"/>
  <c r="Z42"/>
  <c r="Z40"/>
  <c r="Z39"/>
  <c r="Y44"/>
  <c r="Y43"/>
  <c r="Y42"/>
  <c r="Y40"/>
  <c r="Y39"/>
  <c r="X45"/>
  <c r="X44" s="1"/>
  <c r="X43" s="1"/>
  <c r="X42" s="1"/>
  <c r="X41" s="1"/>
  <c r="X40" s="1"/>
  <c r="X39" s="1"/>
  <c r="T9"/>
  <c r="S10"/>
  <c r="S9"/>
  <c r="R11"/>
  <c r="R10"/>
  <c r="R9"/>
  <c r="Q12"/>
  <c r="Q11"/>
  <c r="Q10"/>
  <c r="Q9"/>
  <c r="P13"/>
  <c r="P12"/>
  <c r="P11"/>
  <c r="P10"/>
  <c r="P9"/>
  <c r="O14"/>
  <c r="O13"/>
  <c r="O12"/>
  <c r="O11"/>
  <c r="Z41" s="1"/>
  <c r="O10"/>
  <c r="O9"/>
  <c r="N15"/>
  <c r="N14"/>
  <c r="N13"/>
  <c r="N12"/>
  <c r="N11"/>
  <c r="N10"/>
  <c r="N9"/>
  <c r="M15"/>
  <c r="M14" s="1"/>
  <c r="M13" s="1"/>
  <c r="M12" s="1"/>
  <c r="M11" s="1"/>
  <c r="M10" s="1"/>
  <c r="M9" s="1"/>
  <c r="O7"/>
  <c r="P7" s="1"/>
  <c r="Q7" s="1"/>
  <c r="R7" s="1"/>
  <c r="S7" s="1"/>
  <c r="T7" s="1"/>
  <c r="B27"/>
  <c r="B26" s="1"/>
  <c r="B25" s="1"/>
  <c r="B24" s="1"/>
  <c r="B23" s="1"/>
  <c r="B22" s="1"/>
  <c r="B21" s="1"/>
  <c r="D19"/>
  <c r="E19" s="1"/>
  <c r="F19" s="1"/>
  <c r="G19" s="1"/>
  <c r="H19" s="1"/>
  <c r="I19" s="1"/>
  <c r="B15"/>
  <c r="B14" s="1"/>
  <c r="B13" s="1"/>
  <c r="B12" s="1"/>
  <c r="B11" s="1"/>
  <c r="B10" s="1"/>
  <c r="B9" s="1"/>
  <c r="E7"/>
  <c r="F7" s="1"/>
  <c r="G7" s="1"/>
  <c r="H7" s="1"/>
  <c r="I7" s="1"/>
  <c r="D7"/>
  <c r="AT22" i="14"/>
  <c r="AV20"/>
  <c r="AS20"/>
  <c r="AS19" s="1"/>
  <c r="AS18" s="1"/>
  <c r="AS17" s="1"/>
  <c r="AS16" s="1"/>
  <c r="AS15" s="1"/>
  <c r="AS14" s="1"/>
  <c r="AS13" s="1"/>
  <c r="AS12" s="1"/>
  <c r="AS11" s="1"/>
  <c r="AV19"/>
  <c r="AV18"/>
  <c r="AV17"/>
  <c r="AV16"/>
  <c r="AV15"/>
  <c r="AV14"/>
  <c r="AV13"/>
  <c r="AV12"/>
  <c r="AV11"/>
  <c r="AT9"/>
  <c r="AU9" s="1"/>
  <c r="AV9" s="1"/>
  <c r="AW9" s="1"/>
  <c r="AX9" s="1"/>
  <c r="AY9" s="1"/>
  <c r="AZ9" s="1"/>
  <c r="AN11"/>
  <c r="AL20"/>
  <c r="AL19"/>
  <c r="AL18"/>
  <c r="AL17"/>
  <c r="AL16"/>
  <c r="AL15"/>
  <c r="AL14"/>
  <c r="AL13"/>
  <c r="AL12"/>
  <c r="AL11"/>
  <c r="AI20"/>
  <c r="AI19" s="1"/>
  <c r="AI18" s="1"/>
  <c r="AI17" s="1"/>
  <c r="AI16" s="1"/>
  <c r="AI15" s="1"/>
  <c r="AI14" s="1"/>
  <c r="AI13" s="1"/>
  <c r="AI12" s="1"/>
  <c r="AI11" s="1"/>
  <c r="AJ22"/>
  <c r="AK9"/>
  <c r="AL9" s="1"/>
  <c r="AM9" s="1"/>
  <c r="AN9" s="1"/>
  <c r="AO9" s="1"/>
  <c r="AP9" s="1"/>
  <c r="AJ9"/>
  <c r="M216" i="11"/>
  <c r="L216"/>
  <c r="K216"/>
  <c r="J216"/>
  <c r="I216"/>
  <c r="H216"/>
  <c r="G216"/>
  <c r="F216"/>
  <c r="E216"/>
  <c r="D227"/>
  <c r="D226"/>
  <c r="D225"/>
  <c r="D224"/>
  <c r="D223"/>
  <c r="D222"/>
  <c r="D221"/>
  <c r="D220"/>
  <c r="D219"/>
  <c r="D218"/>
  <c r="F213"/>
  <c r="G213" s="1"/>
  <c r="H213" s="1"/>
  <c r="I213" s="1"/>
  <c r="J213" s="1"/>
  <c r="K213" s="1"/>
  <c r="L213" s="1"/>
  <c r="M213" s="1"/>
  <c r="N213" s="1"/>
  <c r="BG106" i="9"/>
  <c r="BG105"/>
  <c r="BG104"/>
  <c r="BG103"/>
  <c r="BG102"/>
  <c r="BG101"/>
  <c r="BG100"/>
  <c r="BG99"/>
  <c r="BG98"/>
  <c r="BG97"/>
  <c r="BG96"/>
  <c r="BF106"/>
  <c r="BF105"/>
  <c r="BF104"/>
  <c r="BF103"/>
  <c r="BF102"/>
  <c r="BF101"/>
  <c r="BF100"/>
  <c r="BF99"/>
  <c r="BF98"/>
  <c r="BF97"/>
  <c r="BF96"/>
  <c r="BB103"/>
  <c r="BA103"/>
  <c r="BB102"/>
  <c r="BA102"/>
  <c r="BB101"/>
  <c r="BA101"/>
  <c r="BB100"/>
  <c r="BA100"/>
  <c r="BB99"/>
  <c r="BA99"/>
  <c r="BB98"/>
  <c r="BA98"/>
  <c r="BB97"/>
  <c r="BA97"/>
  <c r="AZ103"/>
  <c r="AZ102"/>
  <c r="AZ101"/>
  <c r="AZ100"/>
  <c r="AZ99"/>
  <c r="AZ98"/>
  <c r="AZ97"/>
  <c r="AY103"/>
  <c r="AY102"/>
  <c r="AY101"/>
  <c r="AY100"/>
  <c r="AY99"/>
  <c r="AY98"/>
  <c r="AY97"/>
  <c r="AX106"/>
  <c r="BA106" s="1"/>
  <c r="AX105"/>
  <c r="AX104"/>
  <c r="AX103"/>
  <c r="AX102"/>
  <c r="AX101"/>
  <c r="AX100"/>
  <c r="AX99"/>
  <c r="AX98"/>
  <c r="AX97"/>
  <c r="AX96"/>
  <c r="AW106"/>
  <c r="AZ106" s="1"/>
  <c r="AW105"/>
  <c r="AZ105" s="1"/>
  <c r="AW104"/>
  <c r="AZ104" s="1"/>
  <c r="AW103"/>
  <c r="AW102"/>
  <c r="AW101"/>
  <c r="AW100"/>
  <c r="AW99"/>
  <c r="AW98"/>
  <c r="AW97"/>
  <c r="AW96"/>
  <c r="AY96" s="1"/>
  <c r="AX91"/>
  <c r="AY91" s="1"/>
  <c r="AZ91" s="1"/>
  <c r="BA91" s="1"/>
  <c r="BB91" s="1"/>
  <c r="BC91" s="1"/>
  <c r="BD91" s="1"/>
  <c r="BE90" s="1"/>
  <c r="BF91" s="1"/>
  <c r="BG107"/>
  <c r="BE107"/>
  <c r="BD107"/>
  <c r="BC107"/>
  <c r="AV106"/>
  <c r="AV105"/>
  <c r="AV104"/>
  <c r="AV103"/>
  <c r="AV102"/>
  <c r="AV101"/>
  <c r="AV100"/>
  <c r="AV99"/>
  <c r="AV98"/>
  <c r="AV97"/>
  <c r="D14" i="15"/>
  <c r="AD22" i="14"/>
  <c r="Y20"/>
  <c r="Y19" s="1"/>
  <c r="Y18" s="1"/>
  <c r="Y17" s="1"/>
  <c r="Y16" s="1"/>
  <c r="Y15" s="1"/>
  <c r="Y14" s="1"/>
  <c r="Y13" s="1"/>
  <c r="Y12" s="1"/>
  <c r="Y11" s="1"/>
  <c r="AA9"/>
  <c r="AB9" s="1"/>
  <c r="AC9" s="1"/>
  <c r="AD9" s="1"/>
  <c r="AE9" s="1"/>
  <c r="AF9" s="1"/>
  <c r="Z9"/>
  <c r="Z8"/>
  <c r="T9"/>
  <c r="T22"/>
  <c r="S9"/>
  <c r="U9" s="1"/>
  <c r="V9" s="1"/>
  <c r="R9"/>
  <c r="Q9"/>
  <c r="P9"/>
  <c r="O20"/>
  <c r="O19" s="1"/>
  <c r="O18" s="1"/>
  <c r="O17" s="1"/>
  <c r="O16" s="1"/>
  <c r="O15" s="1"/>
  <c r="O14" s="1"/>
  <c r="O13" s="1"/>
  <c r="O12" s="1"/>
  <c r="O11" s="1"/>
  <c r="P8"/>
  <c r="L9"/>
  <c r="H20"/>
  <c r="H19" s="1"/>
  <c r="H18" s="1"/>
  <c r="H17" s="1"/>
  <c r="H16" s="1"/>
  <c r="H15" s="1"/>
  <c r="H14" s="1"/>
  <c r="H13" s="1"/>
  <c r="H12" s="1"/>
  <c r="H11" s="1"/>
  <c r="J9"/>
  <c r="K9" s="1"/>
  <c r="I9"/>
  <c r="I8"/>
  <c r="AY104" i="9" l="1"/>
  <c r="BB104" s="1"/>
  <c r="AW107"/>
  <c r="AY105"/>
  <c r="BB105" s="1"/>
  <c r="BA104"/>
  <c r="BF107"/>
  <c r="BI107" s="1"/>
  <c r="BA105"/>
  <c r="AY106"/>
  <c r="AX107"/>
  <c r="M34" i="17"/>
  <c r="AE33"/>
  <c r="AE32" s="1"/>
  <c r="L32"/>
  <c r="AB47" i="16"/>
  <c r="AB51" s="1"/>
  <c r="AA48"/>
  <c r="AA51" s="1"/>
  <c r="B12" i="17"/>
  <c r="B11" s="1"/>
  <c r="B10" s="1"/>
  <c r="B9" s="1"/>
  <c r="B8" s="1"/>
  <c r="AG20"/>
  <c r="AG32" s="1"/>
  <c r="AG21"/>
  <c r="AG33" s="1"/>
  <c r="B23"/>
  <c r="B22" s="1"/>
  <c r="B21" s="1"/>
  <c r="M32"/>
  <c r="O32"/>
  <c r="AF21"/>
  <c r="AF33" s="1"/>
  <c r="L23"/>
  <c r="L22" s="1"/>
  <c r="L21" s="1"/>
  <c r="AE51" i="16"/>
  <c r="AE52" s="1"/>
  <c r="AI11" s="1"/>
  <c r="AJ11"/>
  <c r="AL11" s="1"/>
  <c r="AA47"/>
  <c r="Z47"/>
  <c r="Z49"/>
  <c r="Y41"/>
  <c r="Y49" s="1"/>
  <c r="BG91" i="9"/>
  <c r="C11" i="14"/>
  <c r="I11" s="1"/>
  <c r="P11" s="1"/>
  <c r="C12"/>
  <c r="I12" s="1"/>
  <c r="P12" s="1"/>
  <c r="Z12" s="1"/>
  <c r="AO12" s="1"/>
  <c r="D10" i="18" s="1"/>
  <c r="Q10" s="1"/>
  <c r="C13" i="14"/>
  <c r="I13" s="1"/>
  <c r="P13" s="1"/>
  <c r="Z13" s="1"/>
  <c r="AO13" s="1"/>
  <c r="D11" i="18" s="1"/>
  <c r="Q11" s="1"/>
  <c r="C14" i="14"/>
  <c r="I14" s="1"/>
  <c r="P14" s="1"/>
  <c r="Z14" s="1"/>
  <c r="AO14" s="1"/>
  <c r="D12" i="18" s="1"/>
  <c r="Q12" s="1"/>
  <c r="C15" i="14"/>
  <c r="I15" s="1"/>
  <c r="P15" s="1"/>
  <c r="Z15" s="1"/>
  <c r="AO15" s="1"/>
  <c r="D13" i="18" s="1"/>
  <c r="Q13" s="1"/>
  <c r="C16" i="14"/>
  <c r="I16" s="1"/>
  <c r="P16" s="1"/>
  <c r="Z16" s="1"/>
  <c r="AO16" s="1"/>
  <c r="D14" i="18" s="1"/>
  <c r="Q14" s="1"/>
  <c r="C17" i="14"/>
  <c r="I17" s="1"/>
  <c r="P17" s="1"/>
  <c r="Z17" s="1"/>
  <c r="AO17" s="1"/>
  <c r="D15" i="18" s="1"/>
  <c r="Q15" s="1"/>
  <c r="C18" i="14"/>
  <c r="I18" s="1"/>
  <c r="P18" s="1"/>
  <c r="Z18" s="1"/>
  <c r="AO18" s="1"/>
  <c r="D16" i="18" s="1"/>
  <c r="Q16" s="1"/>
  <c r="C19" i="14"/>
  <c r="I19" s="1"/>
  <c r="P19" s="1"/>
  <c r="Z19" s="1"/>
  <c r="AO19" s="1"/>
  <c r="D17" i="18" s="1"/>
  <c r="Q17" s="1"/>
  <c r="C20" i="14"/>
  <c r="I20" s="1"/>
  <c r="P20" s="1"/>
  <c r="Z20" s="1"/>
  <c r="AO20" s="1"/>
  <c r="D18" i="18" s="1"/>
  <c r="Q18" s="1"/>
  <c r="B20" i="14"/>
  <c r="B19" s="1"/>
  <c r="B18" s="1"/>
  <c r="B17" s="1"/>
  <c r="B16" s="1"/>
  <c r="B15" s="1"/>
  <c r="B14" s="1"/>
  <c r="B13" s="1"/>
  <c r="B12" s="1"/>
  <c r="B11" s="1"/>
  <c r="C9"/>
  <c r="D9" s="1"/>
  <c r="E9" s="1"/>
  <c r="C8"/>
  <c r="O189" i="11"/>
  <c r="D204"/>
  <c r="D203"/>
  <c r="D202"/>
  <c r="D201"/>
  <c r="D200"/>
  <c r="D199"/>
  <c r="D198"/>
  <c r="D197"/>
  <c r="D196"/>
  <c r="D195"/>
  <c r="F193"/>
  <c r="G193" s="1"/>
  <c r="H193" s="1"/>
  <c r="I193" s="1"/>
  <c r="J193" s="1"/>
  <c r="K193" s="1"/>
  <c r="L193" s="1"/>
  <c r="M193" s="1"/>
  <c r="N193" s="1"/>
  <c r="F189"/>
  <c r="G189" s="1"/>
  <c r="H189" s="1"/>
  <c r="I189" s="1"/>
  <c r="J189" s="1"/>
  <c r="K189" s="1"/>
  <c r="L189" s="1"/>
  <c r="M189" s="1"/>
  <c r="N189" s="1"/>
  <c r="D137"/>
  <c r="D136"/>
  <c r="D135"/>
  <c r="D134"/>
  <c r="D133"/>
  <c r="D132"/>
  <c r="D131"/>
  <c r="D130"/>
  <c r="D129"/>
  <c r="F124"/>
  <c r="G124" s="1"/>
  <c r="H124" s="1"/>
  <c r="I124" s="1"/>
  <c r="J124" s="1"/>
  <c r="K124" s="1"/>
  <c r="L124" s="1"/>
  <c r="M124" s="1"/>
  <c r="N124" s="1"/>
  <c r="E150"/>
  <c r="D168"/>
  <c r="D167"/>
  <c r="D166"/>
  <c r="D165"/>
  <c r="D164"/>
  <c r="D163"/>
  <c r="D162"/>
  <c r="D161"/>
  <c r="D160"/>
  <c r="D159"/>
  <c r="F157"/>
  <c r="G157" s="1"/>
  <c r="H157" s="1"/>
  <c r="I157" s="1"/>
  <c r="J157" s="1"/>
  <c r="K157" s="1"/>
  <c r="L157" s="1"/>
  <c r="M157" s="1"/>
  <c r="N157" s="1"/>
  <c r="F153"/>
  <c r="G153" s="1"/>
  <c r="H153" s="1"/>
  <c r="I153" s="1"/>
  <c r="J153" s="1"/>
  <c r="K153" s="1"/>
  <c r="L153" s="1"/>
  <c r="M153" s="1"/>
  <c r="N153" s="1"/>
  <c r="AH61" i="12"/>
  <c r="AG61" s="1"/>
  <c r="AH60"/>
  <c r="AG60"/>
  <c r="AF60"/>
  <c r="AE60"/>
  <c r="AD60"/>
  <c r="AC60"/>
  <c r="AB60"/>
  <c r="AA60"/>
  <c r="Z60"/>
  <c r="Y60"/>
  <c r="X60"/>
  <c r="AG55"/>
  <c r="AF55"/>
  <c r="AE55"/>
  <c r="AD55"/>
  <c r="AC55"/>
  <c r="AB55"/>
  <c r="AA55"/>
  <c r="Z55"/>
  <c r="Y55"/>
  <c r="X55"/>
  <c r="W55"/>
  <c r="V55"/>
  <c r="U55"/>
  <c r="T55"/>
  <c r="O55"/>
  <c r="N55"/>
  <c r="M55"/>
  <c r="L55"/>
  <c r="K55"/>
  <c r="J55"/>
  <c r="I55"/>
  <c r="H55"/>
  <c r="G55"/>
  <c r="F55"/>
  <c r="E55"/>
  <c r="D55"/>
  <c r="C55"/>
  <c r="B55"/>
  <c r="AD54"/>
  <c r="AC54"/>
  <c r="AB54"/>
  <c r="AA54"/>
  <c r="Z54"/>
  <c r="Y54"/>
  <c r="X54"/>
  <c r="W54"/>
  <c r="V54"/>
  <c r="U54"/>
  <c r="T54"/>
  <c r="L54"/>
  <c r="K54"/>
  <c r="J54"/>
  <c r="I54"/>
  <c r="H54"/>
  <c r="G54"/>
  <c r="F54"/>
  <c r="E54"/>
  <c r="D54"/>
  <c r="C54"/>
  <c r="B54"/>
  <c r="AF53"/>
  <c r="AE53"/>
  <c r="AD53"/>
  <c r="AC53"/>
  <c r="AB53"/>
  <c r="AA53"/>
  <c r="Z53"/>
  <c r="Y53"/>
  <c r="X53"/>
  <c r="W53"/>
  <c r="V53"/>
  <c r="V60" s="1"/>
  <c r="U53"/>
  <c r="T53"/>
  <c r="N53"/>
  <c r="M53"/>
  <c r="L53"/>
  <c r="K53"/>
  <c r="J53"/>
  <c r="I53"/>
  <c r="H53"/>
  <c r="G53"/>
  <c r="F53"/>
  <c r="E53"/>
  <c r="D53"/>
  <c r="C53"/>
  <c r="B53"/>
  <c r="U42"/>
  <c r="T42"/>
  <c r="C42"/>
  <c r="B42"/>
  <c r="V41"/>
  <c r="U41"/>
  <c r="T41"/>
  <c r="T47" s="1"/>
  <c r="D41"/>
  <c r="C41"/>
  <c r="B41"/>
  <c r="W40"/>
  <c r="V40"/>
  <c r="U40"/>
  <c r="U47" s="1"/>
  <c r="T40"/>
  <c r="E40"/>
  <c r="D40"/>
  <c r="C40"/>
  <c r="C47" s="1"/>
  <c r="B40"/>
  <c r="X39"/>
  <c r="W39"/>
  <c r="V39"/>
  <c r="V47" s="1"/>
  <c r="U39"/>
  <c r="T39"/>
  <c r="F39"/>
  <c r="E39"/>
  <c r="D39"/>
  <c r="D47" s="1"/>
  <c r="C39"/>
  <c r="B39"/>
  <c r="Y38"/>
  <c r="X38"/>
  <c r="W38"/>
  <c r="V38"/>
  <c r="U38"/>
  <c r="T38"/>
  <c r="T58" s="1"/>
  <c r="G38"/>
  <c r="F38"/>
  <c r="E38"/>
  <c r="E47" s="1"/>
  <c r="D38"/>
  <c r="C38"/>
  <c r="C49" s="1"/>
  <c r="B38"/>
  <c r="Z37"/>
  <c r="Y37"/>
  <c r="X37"/>
  <c r="X47" s="1"/>
  <c r="W37"/>
  <c r="V37"/>
  <c r="V49" s="1"/>
  <c r="U37"/>
  <c r="T37"/>
  <c r="H37"/>
  <c r="G37"/>
  <c r="F37"/>
  <c r="E37"/>
  <c r="D37"/>
  <c r="D49" s="1"/>
  <c r="C37"/>
  <c r="B37"/>
  <c r="AA36"/>
  <c r="Z36"/>
  <c r="Y36"/>
  <c r="X36"/>
  <c r="W36"/>
  <c r="V36"/>
  <c r="U36"/>
  <c r="T36"/>
  <c r="I36"/>
  <c r="H36"/>
  <c r="G36"/>
  <c r="G47" s="1"/>
  <c r="F36"/>
  <c r="E36"/>
  <c r="D36"/>
  <c r="C36"/>
  <c r="B36"/>
  <c r="AB35"/>
  <c r="AA35"/>
  <c r="Z35"/>
  <c r="Z47" s="1"/>
  <c r="Y35"/>
  <c r="X35"/>
  <c r="X49" s="1"/>
  <c r="W35"/>
  <c r="V35"/>
  <c r="U35"/>
  <c r="T35"/>
  <c r="J35"/>
  <c r="I35"/>
  <c r="H35"/>
  <c r="H47" s="1"/>
  <c r="G35"/>
  <c r="F35"/>
  <c r="F49" s="1"/>
  <c r="E35"/>
  <c r="D35"/>
  <c r="C35"/>
  <c r="B35"/>
  <c r="AC34"/>
  <c r="AB34"/>
  <c r="AA34"/>
  <c r="AA47" s="1"/>
  <c r="Z34"/>
  <c r="Y34"/>
  <c r="Y49" s="1"/>
  <c r="X34"/>
  <c r="W34"/>
  <c r="V34"/>
  <c r="U34"/>
  <c r="T34"/>
  <c r="K34"/>
  <c r="J34"/>
  <c r="I34"/>
  <c r="I47" s="1"/>
  <c r="H34"/>
  <c r="G34"/>
  <c r="G49" s="1"/>
  <c r="F34"/>
  <c r="E34"/>
  <c r="D34"/>
  <c r="C34"/>
  <c r="B34"/>
  <c r="AD33"/>
  <c r="AC33"/>
  <c r="AB33"/>
  <c r="AB47" s="1"/>
  <c r="AA33"/>
  <c r="Z33"/>
  <c r="Y33"/>
  <c r="X33"/>
  <c r="W33"/>
  <c r="V33"/>
  <c r="U33"/>
  <c r="T33"/>
  <c r="L33"/>
  <c r="K33"/>
  <c r="J33"/>
  <c r="I33"/>
  <c r="H33"/>
  <c r="H49" s="1"/>
  <c r="G33"/>
  <c r="F33"/>
  <c r="E33"/>
  <c r="D33"/>
  <c r="C33"/>
  <c r="B33"/>
  <c r="AE32"/>
  <c r="AD32"/>
  <c r="AC32"/>
  <c r="AC47" s="1"/>
  <c r="AB32"/>
  <c r="AA32"/>
  <c r="AA49" s="1"/>
  <c r="Z32"/>
  <c r="Y32"/>
  <c r="X32"/>
  <c r="W32"/>
  <c r="V32"/>
  <c r="U32"/>
  <c r="T32"/>
  <c r="M32"/>
  <c r="L32"/>
  <c r="K32"/>
  <c r="K47" s="1"/>
  <c r="J32"/>
  <c r="I32"/>
  <c r="H32"/>
  <c r="G32"/>
  <c r="F32"/>
  <c r="E32"/>
  <c r="D32"/>
  <c r="C32"/>
  <c r="B32"/>
  <c r="AF31"/>
  <c r="AE31"/>
  <c r="AD31"/>
  <c r="AD47" s="1"/>
  <c r="AC31"/>
  <c r="AB31"/>
  <c r="AB49" s="1"/>
  <c r="AA31"/>
  <c r="Z31"/>
  <c r="Y31"/>
  <c r="X31"/>
  <c r="W31"/>
  <c r="V31"/>
  <c r="U31"/>
  <c r="T31"/>
  <c r="N31"/>
  <c r="M31"/>
  <c r="L31"/>
  <c r="L47" s="1"/>
  <c r="K31"/>
  <c r="J31"/>
  <c r="J49" s="1"/>
  <c r="I31"/>
  <c r="H31"/>
  <c r="G31"/>
  <c r="F31"/>
  <c r="E31"/>
  <c r="D31"/>
  <c r="C31"/>
  <c r="B31"/>
  <c r="AG30"/>
  <c r="AG50" s="1"/>
  <c r="AF30"/>
  <c r="AE30"/>
  <c r="AD30"/>
  <c r="AC30"/>
  <c r="AB30"/>
  <c r="AB50" s="1"/>
  <c r="AA30"/>
  <c r="AA50" s="1"/>
  <c r="Z30"/>
  <c r="Z50" s="1"/>
  <c r="Y30"/>
  <c r="Y50" s="1"/>
  <c r="X30"/>
  <c r="W30"/>
  <c r="V30"/>
  <c r="U30"/>
  <c r="T30"/>
  <c r="T50" s="1"/>
  <c r="O30"/>
  <c r="O50" s="1"/>
  <c r="N30"/>
  <c r="N50" s="1"/>
  <c r="M30"/>
  <c r="M50" s="1"/>
  <c r="L30"/>
  <c r="K30"/>
  <c r="K50" s="1"/>
  <c r="J30"/>
  <c r="I30"/>
  <c r="H30"/>
  <c r="G30"/>
  <c r="F30"/>
  <c r="F50" s="1"/>
  <c r="E30"/>
  <c r="E50" s="1"/>
  <c r="D30"/>
  <c r="C30"/>
  <c r="B30"/>
  <c r="S24"/>
  <c r="A24"/>
  <c r="T8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C8"/>
  <c r="D8" s="1"/>
  <c r="E8" s="1"/>
  <c r="F8" s="1"/>
  <c r="G8" s="1"/>
  <c r="H8" s="1"/>
  <c r="I8" s="1"/>
  <c r="J8" s="1"/>
  <c r="K8" s="1"/>
  <c r="L8" s="1"/>
  <c r="M8" s="1"/>
  <c r="N8" s="1"/>
  <c r="O8" s="1"/>
  <c r="P8" s="1"/>
  <c r="S2"/>
  <c r="A2"/>
  <c r="AH60" i="6"/>
  <c r="AG60"/>
  <c r="AF60"/>
  <c r="AE60"/>
  <c r="AD60"/>
  <c r="AC60"/>
  <c r="AB60"/>
  <c r="AA60"/>
  <c r="Z60"/>
  <c r="Y60"/>
  <c r="X60"/>
  <c r="AG55"/>
  <c r="AF55"/>
  <c r="AE55"/>
  <c r="AD55"/>
  <c r="AC55"/>
  <c r="AB55"/>
  <c r="AA55"/>
  <c r="Z55"/>
  <c r="Y55"/>
  <c r="X55"/>
  <c r="W55"/>
  <c r="V55"/>
  <c r="U55"/>
  <c r="T55"/>
  <c r="AC54"/>
  <c r="AB54"/>
  <c r="AA54"/>
  <c r="Z54"/>
  <c r="Y54"/>
  <c r="X54"/>
  <c r="W54"/>
  <c r="V54"/>
  <c r="U54"/>
  <c r="T54"/>
  <c r="AE53"/>
  <c r="AD53"/>
  <c r="AC53"/>
  <c r="AB53"/>
  <c r="AA53"/>
  <c r="Z53"/>
  <c r="Y53"/>
  <c r="X53"/>
  <c r="W53"/>
  <c r="V53"/>
  <c r="V60" s="1"/>
  <c r="U53"/>
  <c r="T53"/>
  <c r="U42"/>
  <c r="T42"/>
  <c r="V41"/>
  <c r="V47" s="1"/>
  <c r="U41"/>
  <c r="T41"/>
  <c r="W40"/>
  <c r="V40"/>
  <c r="U40"/>
  <c r="U47" s="1"/>
  <c r="T40"/>
  <c r="X39"/>
  <c r="W39"/>
  <c r="V39"/>
  <c r="U39"/>
  <c r="U49" s="1"/>
  <c r="U60" s="1"/>
  <c r="T39"/>
  <c r="T60" s="1"/>
  <c r="Y38"/>
  <c r="X38"/>
  <c r="W38"/>
  <c r="W47" s="1"/>
  <c r="V38"/>
  <c r="U38"/>
  <c r="U48" s="1"/>
  <c r="T38"/>
  <c r="T58" s="1"/>
  <c r="Z37"/>
  <c r="Z47" s="1"/>
  <c r="Y37"/>
  <c r="X37"/>
  <c r="X48" s="1"/>
  <c r="W37"/>
  <c r="V37"/>
  <c r="V49" s="1"/>
  <c r="U37"/>
  <c r="T37"/>
  <c r="AA36"/>
  <c r="Z36"/>
  <c r="Y36"/>
  <c r="Y47" s="1"/>
  <c r="X36"/>
  <c r="W36"/>
  <c r="W48" s="1"/>
  <c r="W60" s="1"/>
  <c r="V36"/>
  <c r="U36"/>
  <c r="T36"/>
  <c r="AB35"/>
  <c r="AA35"/>
  <c r="Z35"/>
  <c r="Y35"/>
  <c r="Y49" s="1"/>
  <c r="X35"/>
  <c r="X49" s="1"/>
  <c r="W35"/>
  <c r="V35"/>
  <c r="U35"/>
  <c r="T35"/>
  <c r="AC34"/>
  <c r="AB34"/>
  <c r="AA34"/>
  <c r="AA47" s="1"/>
  <c r="Z34"/>
  <c r="Y34"/>
  <c r="Y48" s="1"/>
  <c r="X34"/>
  <c r="W34"/>
  <c r="V34"/>
  <c r="U34"/>
  <c r="T34"/>
  <c r="AD33"/>
  <c r="AD47" s="1"/>
  <c r="AC33"/>
  <c r="AB33"/>
  <c r="AB48" s="1"/>
  <c r="AA33"/>
  <c r="Z33"/>
  <c r="Z49" s="1"/>
  <c r="Y33"/>
  <c r="X33"/>
  <c r="W33"/>
  <c r="V33"/>
  <c r="U33"/>
  <c r="T33"/>
  <c r="AE32"/>
  <c r="AD32"/>
  <c r="AC32"/>
  <c r="AC47" s="1"/>
  <c r="AB32"/>
  <c r="AA32"/>
  <c r="AA48" s="1"/>
  <c r="Z32"/>
  <c r="Y32"/>
  <c r="X32"/>
  <c r="W32"/>
  <c r="V32"/>
  <c r="U32"/>
  <c r="T32"/>
  <c r="AF31"/>
  <c r="AE31"/>
  <c r="AD31"/>
  <c r="AC31"/>
  <c r="AC49" s="1"/>
  <c r="AB31"/>
  <c r="AB49" s="1"/>
  <c r="AA31"/>
  <c r="Z31"/>
  <c r="Y31"/>
  <c r="X31"/>
  <c r="W31"/>
  <c r="V31"/>
  <c r="U31"/>
  <c r="T31"/>
  <c r="AG30"/>
  <c r="AG50" s="1"/>
  <c r="AF30"/>
  <c r="AF50" s="1"/>
  <c r="AE30"/>
  <c r="AE50" s="1"/>
  <c r="AD30"/>
  <c r="AC30"/>
  <c r="AC50" s="1"/>
  <c r="AB30"/>
  <c r="AB50" s="1"/>
  <c r="AA30"/>
  <c r="AA50" s="1"/>
  <c r="Z30"/>
  <c r="Z50" s="1"/>
  <c r="Y30"/>
  <c r="Y50" s="1"/>
  <c r="X30"/>
  <c r="X50" s="1"/>
  <c r="W30"/>
  <c r="W50" s="1"/>
  <c r="V30"/>
  <c r="V50" s="1"/>
  <c r="U30"/>
  <c r="U50" s="1"/>
  <c r="T30"/>
  <c r="S24"/>
  <c r="T8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S2"/>
  <c r="V55" i="5"/>
  <c r="V54"/>
  <c r="V53"/>
  <c r="V50"/>
  <c r="U53"/>
  <c r="U54"/>
  <c r="U50"/>
  <c r="U49"/>
  <c r="U48"/>
  <c r="U47"/>
  <c r="V49"/>
  <c r="V48"/>
  <c r="V47"/>
  <c r="T55"/>
  <c r="T54"/>
  <c r="T8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S2"/>
  <c r="D109" i="11"/>
  <c r="D108"/>
  <c r="D107"/>
  <c r="D106"/>
  <c r="D105"/>
  <c r="D104"/>
  <c r="D103"/>
  <c r="D102"/>
  <c r="D101"/>
  <c r="F96"/>
  <c r="G96" s="1"/>
  <c r="H96" s="1"/>
  <c r="I96" s="1"/>
  <c r="J96" s="1"/>
  <c r="K96" s="1"/>
  <c r="L96" s="1"/>
  <c r="M96" s="1"/>
  <c r="N96" s="1"/>
  <c r="D92"/>
  <c r="D91"/>
  <c r="D90"/>
  <c r="D89"/>
  <c r="D88"/>
  <c r="F83"/>
  <c r="G83" s="1"/>
  <c r="H83" s="1"/>
  <c r="F52"/>
  <c r="G52" s="1"/>
  <c r="H52" s="1"/>
  <c r="I52" s="1"/>
  <c r="F48"/>
  <c r="G48" s="1"/>
  <c r="H48" s="1"/>
  <c r="I48" s="1"/>
  <c r="D78"/>
  <c r="D77"/>
  <c r="D76"/>
  <c r="D75"/>
  <c r="D74"/>
  <c r="D73"/>
  <c r="D72"/>
  <c r="D71"/>
  <c r="D70"/>
  <c r="D69"/>
  <c r="F64"/>
  <c r="G64" s="1"/>
  <c r="H64" s="1"/>
  <c r="I64" s="1"/>
  <c r="J64" s="1"/>
  <c r="K64" s="1"/>
  <c r="L64" s="1"/>
  <c r="M64" s="1"/>
  <c r="N64" s="1"/>
  <c r="AU24" i="3"/>
  <c r="AU35"/>
  <c r="AT35"/>
  <c r="AS35"/>
  <c r="AR35"/>
  <c r="AQ35"/>
  <c r="AP35"/>
  <c r="AO35"/>
  <c r="AN35"/>
  <c r="AM35"/>
  <c r="AU34"/>
  <c r="AT34"/>
  <c r="AS34"/>
  <c r="AR34"/>
  <c r="AQ34"/>
  <c r="AP34"/>
  <c r="AO34"/>
  <c r="AN34"/>
  <c r="AU33"/>
  <c r="AT33"/>
  <c r="AS33"/>
  <c r="AR33"/>
  <c r="AQ33"/>
  <c r="AP33"/>
  <c r="AO33"/>
  <c r="AU32"/>
  <c r="AT32"/>
  <c r="AS32"/>
  <c r="AR32"/>
  <c r="AQ32"/>
  <c r="AP32"/>
  <c r="AU31"/>
  <c r="AT31"/>
  <c r="AS31"/>
  <c r="AR31"/>
  <c r="AQ31"/>
  <c r="AU30"/>
  <c r="AT30"/>
  <c r="AS30"/>
  <c r="AR30"/>
  <c r="AU29"/>
  <c r="AT29"/>
  <c r="AS29"/>
  <c r="AU28"/>
  <c r="AT28"/>
  <c r="AU27"/>
  <c r="AT24"/>
  <c r="AS24"/>
  <c r="AR24"/>
  <c r="AQ24"/>
  <c r="AP24"/>
  <c r="AO24"/>
  <c r="AN24"/>
  <c r="AM24"/>
  <c r="AL24"/>
  <c r="AP9"/>
  <c r="AQ9" s="1"/>
  <c r="AR9" s="1"/>
  <c r="AS9" s="1"/>
  <c r="AT9" s="1"/>
  <c r="AU9" s="1"/>
  <c r="AK2"/>
  <c r="AI43" i="4"/>
  <c r="AH43"/>
  <c r="AG43"/>
  <c r="AF43"/>
  <c r="AE43"/>
  <c r="AD43"/>
  <c r="AC43"/>
  <c r="AB43"/>
  <c r="AA43"/>
  <c r="Z43"/>
  <c r="Y43"/>
  <c r="X43"/>
  <c r="W43"/>
  <c r="AI41"/>
  <c r="AH41"/>
  <c r="AG41"/>
  <c r="AF41"/>
  <c r="AE41"/>
  <c r="AD41"/>
  <c r="AC41"/>
  <c r="AB41"/>
  <c r="AA41"/>
  <c r="Z41"/>
  <c r="Y41"/>
  <c r="X41"/>
  <c r="V41"/>
  <c r="AI40"/>
  <c r="AH40"/>
  <c r="AG40"/>
  <c r="AF40"/>
  <c r="AE40"/>
  <c r="AD40"/>
  <c r="AC40"/>
  <c r="AB40"/>
  <c r="AA40"/>
  <c r="Z40"/>
  <c r="Y40"/>
  <c r="W40"/>
  <c r="V40"/>
  <c r="AI39"/>
  <c r="AH39"/>
  <c r="AG39"/>
  <c r="AF39"/>
  <c r="AE39"/>
  <c r="AD39"/>
  <c r="AC39"/>
  <c r="AB39"/>
  <c r="AA39"/>
  <c r="Z39"/>
  <c r="X39"/>
  <c r="W39"/>
  <c r="V39"/>
  <c r="AI38"/>
  <c r="AH38"/>
  <c r="AG38"/>
  <c r="AF38"/>
  <c r="AE38"/>
  <c r="AD38"/>
  <c r="AC38"/>
  <c r="AB38"/>
  <c r="AA38"/>
  <c r="Y38"/>
  <c r="X38"/>
  <c r="W38"/>
  <c r="V38"/>
  <c r="AI37"/>
  <c r="AH37"/>
  <c r="AG37"/>
  <c r="AF37"/>
  <c r="AE37"/>
  <c r="AD37"/>
  <c r="AC37"/>
  <c r="AB37"/>
  <c r="Z37"/>
  <c r="Y37"/>
  <c r="X37"/>
  <c r="W37"/>
  <c r="V37"/>
  <c r="AI36"/>
  <c r="AH36"/>
  <c r="AG36"/>
  <c r="AF36"/>
  <c r="AE36"/>
  <c r="AD36"/>
  <c r="AC36"/>
  <c r="AA36"/>
  <c r="Z36"/>
  <c r="Y36"/>
  <c r="X36"/>
  <c r="W36"/>
  <c r="V36"/>
  <c r="AI35"/>
  <c r="AH35"/>
  <c r="AG35"/>
  <c r="AF35"/>
  <c r="AE35"/>
  <c r="AD35"/>
  <c r="AB35"/>
  <c r="AA35"/>
  <c r="Z35"/>
  <c r="Y35"/>
  <c r="X35"/>
  <c r="W35"/>
  <c r="V35"/>
  <c r="U35"/>
  <c r="AI34"/>
  <c r="AH34"/>
  <c r="AG34"/>
  <c r="AF34"/>
  <c r="AE34"/>
  <c r="AC34"/>
  <c r="AB34"/>
  <c r="AA34"/>
  <c r="Z34"/>
  <c r="Y34"/>
  <c r="X34"/>
  <c r="W34"/>
  <c r="V34"/>
  <c r="U34"/>
  <c r="AI33"/>
  <c r="AH33"/>
  <c r="AG33"/>
  <c r="AF33"/>
  <c r="AD33"/>
  <c r="AC33"/>
  <c r="AB33"/>
  <c r="AA33"/>
  <c r="Z33"/>
  <c r="Y33"/>
  <c r="X33"/>
  <c r="W33"/>
  <c r="V33"/>
  <c r="U33"/>
  <c r="AI32"/>
  <c r="AH32"/>
  <c r="AG32"/>
  <c r="AE32"/>
  <c r="AD32"/>
  <c r="AC32"/>
  <c r="AB32"/>
  <c r="AA32"/>
  <c r="Z32"/>
  <c r="Y32"/>
  <c r="X32"/>
  <c r="W32"/>
  <c r="V32"/>
  <c r="U32"/>
  <c r="AI31"/>
  <c r="AH31"/>
  <c r="AF31"/>
  <c r="AE31"/>
  <c r="AD31"/>
  <c r="AC31"/>
  <c r="AB31"/>
  <c r="AA31"/>
  <c r="Z31"/>
  <c r="Y31"/>
  <c r="X31"/>
  <c r="W31"/>
  <c r="V31"/>
  <c r="U31"/>
  <c r="AI30"/>
  <c r="AG30"/>
  <c r="AF30"/>
  <c r="AE30"/>
  <c r="AD30"/>
  <c r="AC30"/>
  <c r="AB30"/>
  <c r="AA30"/>
  <c r="Z30"/>
  <c r="Y30"/>
  <c r="X30"/>
  <c r="W30"/>
  <c r="V30"/>
  <c r="U30"/>
  <c r="AH29"/>
  <c r="AG29"/>
  <c r="AF29"/>
  <c r="AE29"/>
  <c r="AD29"/>
  <c r="AC29"/>
  <c r="AB29"/>
  <c r="AA29"/>
  <c r="Z29"/>
  <c r="Y29"/>
  <c r="X29"/>
  <c r="W29"/>
  <c r="V29"/>
  <c r="U29"/>
  <c r="T24"/>
  <c r="U8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T2"/>
  <c r="B48" i="12" l="1"/>
  <c r="B49"/>
  <c r="D50"/>
  <c r="L50"/>
  <c r="X50"/>
  <c r="AF50"/>
  <c r="T48"/>
  <c r="T49"/>
  <c r="T60" s="1"/>
  <c r="C50"/>
  <c r="W50"/>
  <c r="AE50"/>
  <c r="W47"/>
  <c r="B50"/>
  <c r="J50"/>
  <c r="V50"/>
  <c r="AD50"/>
  <c r="I50"/>
  <c r="U50"/>
  <c r="AC49"/>
  <c r="Z49"/>
  <c r="Y47"/>
  <c r="U49"/>
  <c r="U60" s="1"/>
  <c r="AF61"/>
  <c r="AE61" s="1"/>
  <c r="AD61" s="1"/>
  <c r="AC61" s="1"/>
  <c r="AB61" s="1"/>
  <c r="AA61" s="1"/>
  <c r="Z61" s="1"/>
  <c r="Y61" s="1"/>
  <c r="X61" s="1"/>
  <c r="H50"/>
  <c r="J47"/>
  <c r="F47"/>
  <c r="B47"/>
  <c r="G50"/>
  <c r="I49"/>
  <c r="E49"/>
  <c r="W49"/>
  <c r="AY107" i="9"/>
  <c r="BB106"/>
  <c r="S23" i="12"/>
  <c r="S43" s="1"/>
  <c r="S44"/>
  <c r="A23"/>
  <c r="A43" s="1"/>
  <c r="A44"/>
  <c r="B58"/>
  <c r="S23" i="6"/>
  <c r="S43" s="1"/>
  <c r="S44"/>
  <c r="T23" i="4"/>
  <c r="T42" s="1"/>
  <c r="T43"/>
  <c r="AD52" i="16"/>
  <c r="L20" i="17"/>
  <c r="L19" s="1"/>
  <c r="B20"/>
  <c r="B19" s="1"/>
  <c r="AE10"/>
  <c r="AE9" s="1"/>
  <c r="AN11" i="16"/>
  <c r="Y48"/>
  <c r="Y51" s="1"/>
  <c r="Y47"/>
  <c r="F13" i="18"/>
  <c r="S13" s="1"/>
  <c r="Z11" i="14"/>
  <c r="Z22" s="1"/>
  <c r="I22"/>
  <c r="C22"/>
  <c r="M47" i="12"/>
  <c r="AE47"/>
  <c r="C48"/>
  <c r="E48"/>
  <c r="G48"/>
  <c r="I48"/>
  <c r="K48"/>
  <c r="V48"/>
  <c r="X48"/>
  <c r="Z48"/>
  <c r="AB48"/>
  <c r="AD48"/>
  <c r="K49"/>
  <c r="AD49"/>
  <c r="AC50"/>
  <c r="D48"/>
  <c r="F48"/>
  <c r="H48"/>
  <c r="J48"/>
  <c r="L48"/>
  <c r="U48"/>
  <c r="W48"/>
  <c r="W60" s="1"/>
  <c r="Y48"/>
  <c r="AA48"/>
  <c r="AC48"/>
  <c r="L49"/>
  <c r="X47" i="6"/>
  <c r="AB47"/>
  <c r="V48"/>
  <c r="Z48"/>
  <c r="W49"/>
  <c r="AA49"/>
  <c r="AD50"/>
  <c r="AE47"/>
  <c r="AC48"/>
  <c r="W61" i="12" l="1"/>
  <c r="V61" s="1"/>
  <c r="U61" s="1"/>
  <c r="T61" s="1"/>
  <c r="S22"/>
  <c r="S42" s="1"/>
  <c r="A22"/>
  <c r="A42" s="1"/>
  <c r="S22" i="6"/>
  <c r="S42" s="1"/>
  <c r="T22" i="4"/>
  <c r="T41" s="1"/>
  <c r="F10" i="18"/>
  <c r="F12"/>
  <c r="AZ16" i="14"/>
  <c r="K14" i="18" s="1"/>
  <c r="X14" s="1"/>
  <c r="F14"/>
  <c r="S14" s="1"/>
  <c r="AZ18" i="14"/>
  <c r="K16" i="18" s="1"/>
  <c r="X16" s="1"/>
  <c r="F16"/>
  <c r="S16" s="1"/>
  <c r="AZ20" i="14"/>
  <c r="K18" i="18" s="1"/>
  <c r="X18" s="1"/>
  <c r="F18"/>
  <c r="S18" s="1"/>
  <c r="F11"/>
  <c r="AZ17" i="14"/>
  <c r="K15" i="18" s="1"/>
  <c r="X15" s="1"/>
  <c r="F15"/>
  <c r="S15" s="1"/>
  <c r="AZ19" i="14"/>
  <c r="K17" i="18" s="1"/>
  <c r="X17" s="1"/>
  <c r="F17"/>
  <c r="S17" s="1"/>
  <c r="AI12" i="16"/>
  <c r="AJ12" s="1"/>
  <c r="AL12" s="1"/>
  <c r="AN12" s="1"/>
  <c r="AC52"/>
  <c r="AE21" i="17"/>
  <c r="AE20" s="1"/>
  <c r="AC11" i="14"/>
  <c r="AF11" s="1"/>
  <c r="AO11"/>
  <c r="D9" i="18" s="1"/>
  <c r="A21" i="12" l="1"/>
  <c r="A41" s="1"/>
  <c r="S21"/>
  <c r="S20" s="1"/>
  <c r="S40" s="1"/>
  <c r="AE11" i="14"/>
  <c r="S21" i="6"/>
  <c r="S41" s="1"/>
  <c r="T21" i="4"/>
  <c r="T20" s="1"/>
  <c r="D20" i="18"/>
  <c r="Q20" s="1"/>
  <c r="Q9"/>
  <c r="E11"/>
  <c r="R11" s="1"/>
  <c r="S11"/>
  <c r="E12"/>
  <c r="R12" s="1"/>
  <c r="S12"/>
  <c r="E10"/>
  <c r="R10" s="1"/>
  <c r="S10"/>
  <c r="AI13" i="16"/>
  <c r="AJ13" s="1"/>
  <c r="AL13" s="1"/>
  <c r="AN13" s="1"/>
  <c r="AB52"/>
  <c r="AO22" i="14"/>
  <c r="AP11"/>
  <c r="J9" i="18" s="1"/>
  <c r="W9" s="1"/>
  <c r="F9"/>
  <c r="S9" s="1"/>
  <c r="S19" i="12" l="1"/>
  <c r="S39" s="1"/>
  <c r="S41"/>
  <c r="A20"/>
  <c r="A40" s="1"/>
  <c r="S20" i="6"/>
  <c r="S40" s="1"/>
  <c r="T40" i="4"/>
  <c r="F20" i="18"/>
  <c r="E9"/>
  <c r="R9" s="1"/>
  <c r="AA52" i="16"/>
  <c r="AI14"/>
  <c r="AJ14" s="1"/>
  <c r="AL14" s="1"/>
  <c r="AN14" s="1"/>
  <c r="AZ11" i="14"/>
  <c r="K9" i="18" s="1"/>
  <c r="X9" s="1"/>
  <c r="AY22" i="14"/>
  <c r="AY28" s="1"/>
  <c r="T39" i="4"/>
  <c r="T19"/>
  <c r="BA23" i="14" l="1"/>
  <c r="S18" i="12"/>
  <c r="S38" s="1"/>
  <c r="A19"/>
  <c r="A18" s="1"/>
  <c r="A17" s="1"/>
  <c r="S19" i="6"/>
  <c r="S39" s="1"/>
  <c r="S20" i="18"/>
  <c r="H23"/>
  <c r="U23" s="1"/>
  <c r="AI15" i="16"/>
  <c r="AJ15" s="1"/>
  <c r="AL15" s="1"/>
  <c r="AN15" s="1"/>
  <c r="Z52"/>
  <c r="T38" i="4"/>
  <c r="T18"/>
  <c r="S17" i="12" l="1"/>
  <c r="S16" s="1"/>
  <c r="A38"/>
  <c r="A39"/>
  <c r="S18" i="6"/>
  <c r="S38" s="1"/>
  <c r="A37" i="12"/>
  <c r="A16"/>
  <c r="Y52" i="16"/>
  <c r="AI17" s="1"/>
  <c r="AJ17" s="1"/>
  <c r="AL17" s="1"/>
  <c r="AN17" s="1"/>
  <c r="AI16"/>
  <c r="AJ16" s="1"/>
  <c r="AL16" s="1"/>
  <c r="T37" i="4"/>
  <c r="T17"/>
  <c r="S37" i="12" l="1"/>
  <c r="S17" i="6"/>
  <c r="S37" s="1"/>
  <c r="S36" i="12"/>
  <c r="S15"/>
  <c r="A36"/>
  <c r="A15"/>
  <c r="I20" i="18"/>
  <c r="AN16" i="16"/>
  <c r="AN19" s="1"/>
  <c r="AL19"/>
  <c r="T36" i="4"/>
  <c r="T16"/>
  <c r="S16" i="6" l="1"/>
  <c r="S36" s="1"/>
  <c r="S35" i="12"/>
  <c r="S14"/>
  <c r="A35"/>
  <c r="A14"/>
  <c r="V20" i="18"/>
  <c r="I23"/>
  <c r="V23" s="1"/>
  <c r="T35" i="4"/>
  <c r="T15"/>
  <c r="S15" i="6" l="1"/>
  <c r="S35" s="1"/>
  <c r="S34" i="12"/>
  <c r="S13"/>
  <c r="A34"/>
  <c r="A13"/>
  <c r="T34" i="4"/>
  <c r="T14"/>
  <c r="S14" i="6" l="1"/>
  <c r="S34" s="1"/>
  <c r="S33" i="12"/>
  <c r="S12"/>
  <c r="A33"/>
  <c r="A12"/>
  <c r="T33" i="4"/>
  <c r="T13"/>
  <c r="S13" i="6" l="1"/>
  <c r="S33" s="1"/>
  <c r="S32" i="12"/>
  <c r="S11"/>
  <c r="A32"/>
  <c r="A11"/>
  <c r="T32" i="4"/>
  <c r="T12"/>
  <c r="S12" i="6" l="1"/>
  <c r="S32" s="1"/>
  <c r="S31" i="12"/>
  <c r="S10"/>
  <c r="S30" s="1"/>
  <c r="A31"/>
  <c r="A10"/>
  <c r="A30" s="1"/>
  <c r="T31" i="4"/>
  <c r="T11"/>
  <c r="S11" i="6" l="1"/>
  <c r="S31" s="1"/>
  <c r="T30" i="4"/>
  <c r="T10"/>
  <c r="T29" s="1"/>
  <c r="S10" i="6" l="1"/>
  <c r="S30" s="1"/>
  <c r="F41" i="11"/>
  <c r="F203" s="1"/>
  <c r="G40"/>
  <c r="G202" s="1"/>
  <c r="F202"/>
  <c r="H39"/>
  <c r="H201" s="1"/>
  <c r="G39"/>
  <c r="G201" s="1"/>
  <c r="F39"/>
  <c r="F201" s="1"/>
  <c r="I38"/>
  <c r="H38"/>
  <c r="H200" s="1"/>
  <c r="G38"/>
  <c r="G200" s="1"/>
  <c r="F38"/>
  <c r="F200" s="1"/>
  <c r="J37"/>
  <c r="J199" s="1"/>
  <c r="I37"/>
  <c r="H37"/>
  <c r="G37"/>
  <c r="F37"/>
  <c r="K36"/>
  <c r="J36"/>
  <c r="I36"/>
  <c r="I198" s="1"/>
  <c r="H36"/>
  <c r="G36"/>
  <c r="F36"/>
  <c r="L35"/>
  <c r="K35"/>
  <c r="J35"/>
  <c r="I35"/>
  <c r="H35"/>
  <c r="G35"/>
  <c r="F35"/>
  <c r="E42"/>
  <c r="E204" s="1"/>
  <c r="E41"/>
  <c r="E203" s="1"/>
  <c r="E40"/>
  <c r="E202" s="1"/>
  <c r="E39"/>
  <c r="E201" s="1"/>
  <c r="E38"/>
  <c r="E200" s="1"/>
  <c r="E37"/>
  <c r="E36"/>
  <c r="E35"/>
  <c r="M34"/>
  <c r="L34"/>
  <c r="K34"/>
  <c r="K196" s="1"/>
  <c r="J34"/>
  <c r="I34"/>
  <c r="H34"/>
  <c r="G34"/>
  <c r="F34"/>
  <c r="E34"/>
  <c r="F31"/>
  <c r="G31" s="1"/>
  <c r="N33"/>
  <c r="M33"/>
  <c r="L33"/>
  <c r="L195" s="1"/>
  <c r="K33"/>
  <c r="J33"/>
  <c r="I33"/>
  <c r="H33"/>
  <c r="G33"/>
  <c r="F33"/>
  <c r="E33"/>
  <c r="D42"/>
  <c r="D58" s="1"/>
  <c r="D41"/>
  <c r="D57" s="1"/>
  <c r="D40"/>
  <c r="D56" s="1"/>
  <c r="D39"/>
  <c r="D55" s="1"/>
  <c r="D38"/>
  <c r="D54" s="1"/>
  <c r="D37"/>
  <c r="D36"/>
  <c r="D35"/>
  <c r="D34"/>
  <c r="D33"/>
  <c r="F27"/>
  <c r="G27" s="1"/>
  <c r="H27" s="1"/>
  <c r="I27" s="1"/>
  <c r="J27" s="1"/>
  <c r="K27" s="1"/>
  <c r="L27" s="1"/>
  <c r="M27" s="1"/>
  <c r="N27" s="1"/>
  <c r="O27" s="1"/>
  <c r="F29" i="10"/>
  <c r="L29"/>
  <c r="L30" s="1"/>
  <c r="J29"/>
  <c r="J30" s="1"/>
  <c r="I29"/>
  <c r="H29"/>
  <c r="H30" s="1"/>
  <c r="L27"/>
  <c r="K27"/>
  <c r="J27"/>
  <c r="I27"/>
  <c r="H27"/>
  <c r="G27"/>
  <c r="G30" s="1"/>
  <c r="F27"/>
  <c r="M29"/>
  <c r="M28"/>
  <c r="M27"/>
  <c r="M26"/>
  <c r="M25"/>
  <c r="M24"/>
  <c r="M23"/>
  <c r="M10"/>
  <c r="L23"/>
  <c r="K23"/>
  <c r="J23"/>
  <c r="I23"/>
  <c r="H23"/>
  <c r="F23"/>
  <c r="L16"/>
  <c r="K16"/>
  <c r="J16"/>
  <c r="I16"/>
  <c r="I17" s="1"/>
  <c r="L14"/>
  <c r="K14"/>
  <c r="J14"/>
  <c r="I14"/>
  <c r="L10"/>
  <c r="L17" s="1"/>
  <c r="K10"/>
  <c r="J10"/>
  <c r="J17" s="1"/>
  <c r="I10"/>
  <c r="H10"/>
  <c r="H14" s="1"/>
  <c r="G10"/>
  <c r="K30"/>
  <c r="I30"/>
  <c r="F30"/>
  <c r="C28"/>
  <c r="C29" s="1"/>
  <c r="M22"/>
  <c r="M9"/>
  <c r="M14" s="1"/>
  <c r="M16" s="1"/>
  <c r="M11"/>
  <c r="M12"/>
  <c r="M13"/>
  <c r="M15"/>
  <c r="K17"/>
  <c r="C15"/>
  <c r="C14" s="1"/>
  <c r="C13" s="1"/>
  <c r="C12" s="1"/>
  <c r="C11" s="1"/>
  <c r="C10" s="1"/>
  <c r="C9" s="1"/>
  <c r="AG87" i="9"/>
  <c r="AG86"/>
  <c r="AG85"/>
  <c r="AG84"/>
  <c r="AG83"/>
  <c r="AG82"/>
  <c r="AG81"/>
  <c r="AG80"/>
  <c r="AG79"/>
  <c r="AG78"/>
  <c r="AQ76"/>
  <c r="AP76" s="1"/>
  <c r="AO76" s="1"/>
  <c r="AN76" s="1"/>
  <c r="AM76" s="1"/>
  <c r="AL76" s="1"/>
  <c r="AK76" s="1"/>
  <c r="AJ76" s="1"/>
  <c r="AI76" s="1"/>
  <c r="AH76" s="1"/>
  <c r="AI72"/>
  <c r="AJ72" s="1"/>
  <c r="AK72" s="1"/>
  <c r="AL72" s="1"/>
  <c r="AM72" s="1"/>
  <c r="AN72" s="1"/>
  <c r="AO72" s="1"/>
  <c r="AP72" s="1"/>
  <c r="AQ72" s="1"/>
  <c r="AG66"/>
  <c r="AG65"/>
  <c r="AG64"/>
  <c r="AG63"/>
  <c r="AG62"/>
  <c r="AG61"/>
  <c r="AG60"/>
  <c r="AG59"/>
  <c r="AG58"/>
  <c r="AG57"/>
  <c r="AQ55"/>
  <c r="AP55" s="1"/>
  <c r="AO55" s="1"/>
  <c r="AN55" s="1"/>
  <c r="AM55" s="1"/>
  <c r="AL55" s="1"/>
  <c r="AK55" s="1"/>
  <c r="AJ55" s="1"/>
  <c r="AI55" s="1"/>
  <c r="AH55" s="1"/>
  <c r="AI50"/>
  <c r="AJ50" s="1"/>
  <c r="AK50" s="1"/>
  <c r="AL50" s="1"/>
  <c r="AM50" s="1"/>
  <c r="AN50" s="1"/>
  <c r="AO50" s="1"/>
  <c r="AP50" s="1"/>
  <c r="AQ50" s="1"/>
  <c r="AR49" s="1"/>
  <c r="AS49" s="1"/>
  <c r="AR42"/>
  <c r="AS41"/>
  <c r="AR41"/>
  <c r="AS40"/>
  <c r="AR40"/>
  <c r="AS39"/>
  <c r="AR39"/>
  <c r="AS38"/>
  <c r="AR38"/>
  <c r="AS37"/>
  <c r="AR37"/>
  <c r="AS36"/>
  <c r="AR36"/>
  <c r="AS35"/>
  <c r="AR35"/>
  <c r="AS34"/>
  <c r="AR34"/>
  <c r="AS33"/>
  <c r="AR33"/>
  <c r="AR44" s="1"/>
  <c r="AG43"/>
  <c r="AG42"/>
  <c r="AG41"/>
  <c r="AG40"/>
  <c r="AG39"/>
  <c r="AG38"/>
  <c r="AG37"/>
  <c r="AG36"/>
  <c r="AG35"/>
  <c r="AG34"/>
  <c r="AQ32"/>
  <c r="AP32" s="1"/>
  <c r="AO32" s="1"/>
  <c r="AN32" s="1"/>
  <c r="AM32" s="1"/>
  <c r="AL32" s="1"/>
  <c r="AK32" s="1"/>
  <c r="AJ32" s="1"/>
  <c r="AI32" s="1"/>
  <c r="AH32" s="1"/>
  <c r="AI29"/>
  <c r="AJ29" s="1"/>
  <c r="AK29" s="1"/>
  <c r="AL29" s="1"/>
  <c r="AM29" s="1"/>
  <c r="AN29" s="1"/>
  <c r="AO29" s="1"/>
  <c r="AP29" s="1"/>
  <c r="AQ29" s="1"/>
  <c r="AR29" s="1"/>
  <c r="AS29" s="1"/>
  <c r="AD17"/>
  <c r="AD16"/>
  <c r="AD15"/>
  <c r="AD14"/>
  <c r="AD13"/>
  <c r="AD12"/>
  <c r="AD11"/>
  <c r="AD10"/>
  <c r="AD18"/>
  <c r="AD19"/>
  <c r="AE20"/>
  <c r="AC20"/>
  <c r="AB20"/>
  <c r="AA20"/>
  <c r="Z20"/>
  <c r="Y20"/>
  <c r="X20"/>
  <c r="W20"/>
  <c r="V20"/>
  <c r="U20"/>
  <c r="U23" s="1"/>
  <c r="T20"/>
  <c r="S20"/>
  <c r="R19"/>
  <c r="R18"/>
  <c r="R17"/>
  <c r="R16"/>
  <c r="R15"/>
  <c r="R14"/>
  <c r="R13"/>
  <c r="R12"/>
  <c r="R11"/>
  <c r="R10"/>
  <c r="M20"/>
  <c r="M19"/>
  <c r="M18"/>
  <c r="M17"/>
  <c r="M16"/>
  <c r="M15"/>
  <c r="M14"/>
  <c r="M13"/>
  <c r="M12"/>
  <c r="M11"/>
  <c r="L21"/>
  <c r="K21"/>
  <c r="J21"/>
  <c r="I21"/>
  <c r="H21"/>
  <c r="G21"/>
  <c r="F21"/>
  <c r="E20"/>
  <c r="E19"/>
  <c r="E18"/>
  <c r="E17"/>
  <c r="E16"/>
  <c r="E15"/>
  <c r="E14"/>
  <c r="E13"/>
  <c r="E12"/>
  <c r="E11"/>
  <c r="B16"/>
  <c r="B15"/>
  <c r="B14"/>
  <c r="B13"/>
  <c r="B12"/>
  <c r="B11"/>
  <c r="B17"/>
  <c r="B18"/>
  <c r="B19"/>
  <c r="B20"/>
  <c r="AC24" i="3"/>
  <c r="AD24" s="1"/>
  <c r="AE24" s="1"/>
  <c r="AF24" s="1"/>
  <c r="AG24" s="1"/>
  <c r="AH24" s="1"/>
  <c r="X20"/>
  <c r="AH9"/>
  <c r="AG9" s="1"/>
  <c r="AF9" s="1"/>
  <c r="AE9" s="1"/>
  <c r="AD9" s="1"/>
  <c r="AC9" s="1"/>
  <c r="AB9" s="1"/>
  <c r="AA9" s="1"/>
  <c r="Z9" s="1"/>
  <c r="Y9" s="1"/>
  <c r="X2"/>
  <c r="A2" i="6"/>
  <c r="A2" i="5"/>
  <c r="A2" i="4"/>
  <c r="A2" i="3"/>
  <c r="O12" i="8"/>
  <c r="S28"/>
  <c r="R28"/>
  <c r="I28"/>
  <c r="I27" s="1"/>
  <c r="I26" s="1"/>
  <c r="I25" s="1"/>
  <c r="I24" s="1"/>
  <c r="I23" s="1"/>
  <c r="I22" s="1"/>
  <c r="I21" s="1"/>
  <c r="I20" s="1"/>
  <c r="I19" s="1"/>
  <c r="I18" s="1"/>
  <c r="I17" s="1"/>
  <c r="I16" s="1"/>
  <c r="I15" s="1"/>
  <c r="I14" s="1"/>
  <c r="A28"/>
  <c r="A27" s="1"/>
  <c r="A26" s="1"/>
  <c r="A25" s="1"/>
  <c r="A24" s="1"/>
  <c r="A23" s="1"/>
  <c r="A22" s="1"/>
  <c r="A21" s="1"/>
  <c r="A20" s="1"/>
  <c r="A19" s="1"/>
  <c r="A18" s="1"/>
  <c r="A17" s="1"/>
  <c r="A16" s="1"/>
  <c r="A15" s="1"/>
  <c r="A14" s="1"/>
  <c r="S27"/>
  <c r="R27"/>
  <c r="L27"/>
  <c r="S26"/>
  <c r="R26"/>
  <c r="S25"/>
  <c r="R25"/>
  <c r="S24"/>
  <c r="R24"/>
  <c r="N24"/>
  <c r="S23"/>
  <c r="R23"/>
  <c r="M22"/>
  <c r="R22" s="1"/>
  <c r="L22"/>
  <c r="S21"/>
  <c r="R21"/>
  <c r="S20"/>
  <c r="O20"/>
  <c r="N20" s="1"/>
  <c r="L20"/>
  <c r="R20" s="1"/>
  <c r="S19"/>
  <c r="R19"/>
  <c r="S18"/>
  <c r="R18"/>
  <c r="S17"/>
  <c r="R17"/>
  <c r="O17"/>
  <c r="K17"/>
  <c r="S16"/>
  <c r="R16"/>
  <c r="S15"/>
  <c r="R15"/>
  <c r="S14"/>
  <c r="R14"/>
  <c r="G12"/>
  <c r="A2"/>
  <c r="I2" s="1"/>
  <c r="R28" i="2"/>
  <c r="R27"/>
  <c r="R26"/>
  <c r="R25"/>
  <c r="R24"/>
  <c r="R23"/>
  <c r="R22"/>
  <c r="R21"/>
  <c r="R20"/>
  <c r="R19"/>
  <c r="R18"/>
  <c r="R17"/>
  <c r="R16"/>
  <c r="R15"/>
  <c r="R14"/>
  <c r="S28"/>
  <c r="S27"/>
  <c r="S26"/>
  <c r="S25"/>
  <c r="S24"/>
  <c r="S23"/>
  <c r="S22"/>
  <c r="S21"/>
  <c r="S20"/>
  <c r="S19"/>
  <c r="S18"/>
  <c r="S17"/>
  <c r="S16"/>
  <c r="S15"/>
  <c r="S14"/>
  <c r="K9" i="3"/>
  <c r="J9" s="1"/>
  <c r="I9" s="1"/>
  <c r="H9" s="1"/>
  <c r="G9" s="1"/>
  <c r="F9" s="1"/>
  <c r="E9" s="1"/>
  <c r="D9" s="1"/>
  <c r="C9" s="1"/>
  <c r="B9" s="1"/>
  <c r="A20"/>
  <c r="A19" s="1"/>
  <c r="A18" s="1"/>
  <c r="A17" s="1"/>
  <c r="A16" s="1"/>
  <c r="A15" s="1"/>
  <c r="A14" s="1"/>
  <c r="A13" s="1"/>
  <c r="A12" s="1"/>
  <c r="A11" s="1"/>
  <c r="A24" i="4"/>
  <c r="A24" i="6"/>
  <c r="I28" i="2"/>
  <c r="I27" s="1"/>
  <c r="I26" s="1"/>
  <c r="I25" s="1"/>
  <c r="I24" s="1"/>
  <c r="I23" s="1"/>
  <c r="I22" s="1"/>
  <c r="I21" s="1"/>
  <c r="I20" s="1"/>
  <c r="I19" s="1"/>
  <c r="I18" s="1"/>
  <c r="I17" s="1"/>
  <c r="I16" s="1"/>
  <c r="I15" s="1"/>
  <c r="I14" s="1"/>
  <c r="A28"/>
  <c r="A27" s="1"/>
  <c r="A26" s="1"/>
  <c r="A25" s="1"/>
  <c r="A24" s="1"/>
  <c r="A23" s="1"/>
  <c r="A22" s="1"/>
  <c r="A21" s="1"/>
  <c r="A20" s="1"/>
  <c r="A19" s="1"/>
  <c r="A18" s="1"/>
  <c r="A17" s="1"/>
  <c r="A16" s="1"/>
  <c r="A15" s="1"/>
  <c r="A14" s="1"/>
  <c r="A2"/>
  <c r="A2" i="1"/>
  <c r="N27" i="2"/>
  <c r="M27"/>
  <c r="L27"/>
  <c r="N24"/>
  <c r="M22"/>
  <c r="L22"/>
  <c r="N20"/>
  <c r="O17"/>
  <c r="O20"/>
  <c r="L20"/>
  <c r="N17"/>
  <c r="K17"/>
  <c r="O12"/>
  <c r="O55" i="6"/>
  <c r="N55"/>
  <c r="M55"/>
  <c r="L55"/>
  <c r="K55"/>
  <c r="J55"/>
  <c r="I55"/>
  <c r="H55"/>
  <c r="G55"/>
  <c r="F55"/>
  <c r="E55"/>
  <c r="D55"/>
  <c r="C55"/>
  <c r="B55"/>
  <c r="K54"/>
  <c r="J54"/>
  <c r="I54"/>
  <c r="H54"/>
  <c r="G54"/>
  <c r="F54"/>
  <c r="E54"/>
  <c r="D54"/>
  <c r="C54"/>
  <c r="B54"/>
  <c r="N53"/>
  <c r="M53"/>
  <c r="L53"/>
  <c r="K53"/>
  <c r="J53"/>
  <c r="I53"/>
  <c r="H53"/>
  <c r="G53"/>
  <c r="F53"/>
  <c r="E53"/>
  <c r="D53"/>
  <c r="C53"/>
  <c r="B53"/>
  <c r="C42"/>
  <c r="B42"/>
  <c r="D41"/>
  <c r="C41"/>
  <c r="B41"/>
  <c r="E40"/>
  <c r="D40"/>
  <c r="C40"/>
  <c r="C47" s="1"/>
  <c r="B40"/>
  <c r="F39"/>
  <c r="E39"/>
  <c r="D39"/>
  <c r="D47" s="1"/>
  <c r="C39"/>
  <c r="B39"/>
  <c r="G38"/>
  <c r="F38"/>
  <c r="E38"/>
  <c r="D38"/>
  <c r="C38"/>
  <c r="B38"/>
  <c r="H37"/>
  <c r="G37"/>
  <c r="F37"/>
  <c r="E37"/>
  <c r="D37"/>
  <c r="C37"/>
  <c r="B37"/>
  <c r="I36"/>
  <c r="H36"/>
  <c r="G36"/>
  <c r="G47" s="1"/>
  <c r="F36"/>
  <c r="E36"/>
  <c r="E48" s="1"/>
  <c r="D36"/>
  <c r="C36"/>
  <c r="B36"/>
  <c r="J35"/>
  <c r="I35"/>
  <c r="H35"/>
  <c r="H47" s="1"/>
  <c r="G35"/>
  <c r="F35"/>
  <c r="F49" s="1"/>
  <c r="E35"/>
  <c r="D35"/>
  <c r="C35"/>
  <c r="B35"/>
  <c r="K34"/>
  <c r="J34"/>
  <c r="I34"/>
  <c r="H34"/>
  <c r="G34"/>
  <c r="F34"/>
  <c r="E34"/>
  <c r="D34"/>
  <c r="C34"/>
  <c r="B34"/>
  <c r="L33"/>
  <c r="K33"/>
  <c r="J33"/>
  <c r="I33"/>
  <c r="H33"/>
  <c r="G33"/>
  <c r="F33"/>
  <c r="E33"/>
  <c r="D33"/>
  <c r="C33"/>
  <c r="B33"/>
  <c r="M32"/>
  <c r="L32"/>
  <c r="K32"/>
  <c r="K47" s="1"/>
  <c r="J32"/>
  <c r="I32"/>
  <c r="I48" s="1"/>
  <c r="H32"/>
  <c r="G32"/>
  <c r="F32"/>
  <c r="E32"/>
  <c r="D32"/>
  <c r="C32"/>
  <c r="B32"/>
  <c r="N31"/>
  <c r="M31"/>
  <c r="L31"/>
  <c r="L47" s="1"/>
  <c r="K31"/>
  <c r="J31"/>
  <c r="J49" s="1"/>
  <c r="I31"/>
  <c r="H31"/>
  <c r="G31"/>
  <c r="F31"/>
  <c r="E31"/>
  <c r="D31"/>
  <c r="C31"/>
  <c r="B31"/>
  <c r="O30"/>
  <c r="O50" s="1"/>
  <c r="N30"/>
  <c r="N50" s="1"/>
  <c r="M30"/>
  <c r="L30"/>
  <c r="K30"/>
  <c r="J30"/>
  <c r="J50" s="1"/>
  <c r="I30"/>
  <c r="H30"/>
  <c r="H50" s="1"/>
  <c r="G30"/>
  <c r="F30"/>
  <c r="F50" s="1"/>
  <c r="E30"/>
  <c r="D30"/>
  <c r="D50" s="1"/>
  <c r="C30"/>
  <c r="B30"/>
  <c r="C8"/>
  <c r="D8" s="1"/>
  <c r="E8" s="1"/>
  <c r="F8" s="1"/>
  <c r="G8" s="1"/>
  <c r="H8" s="1"/>
  <c r="I8" s="1"/>
  <c r="J8" s="1"/>
  <c r="K8" s="1"/>
  <c r="L8" s="1"/>
  <c r="M8" s="1"/>
  <c r="N8" s="1"/>
  <c r="O8" s="1"/>
  <c r="P8" s="1"/>
  <c r="D62" i="5"/>
  <c r="C62"/>
  <c r="D61"/>
  <c r="C61"/>
  <c r="D60"/>
  <c r="C60"/>
  <c r="AF55"/>
  <c r="AE55"/>
  <c r="AD55"/>
  <c r="AC55"/>
  <c r="AB55"/>
  <c r="AA55"/>
  <c r="Z55"/>
  <c r="Y55"/>
  <c r="X55"/>
  <c r="W55"/>
  <c r="AC54"/>
  <c r="AB54"/>
  <c r="AA54"/>
  <c r="Z54"/>
  <c r="Y54"/>
  <c r="X54"/>
  <c r="W54"/>
  <c r="AE53"/>
  <c r="AD53"/>
  <c r="AC53"/>
  <c r="AB53"/>
  <c r="AA53"/>
  <c r="Z53"/>
  <c r="Y53"/>
  <c r="X53"/>
  <c r="W53"/>
  <c r="AF50"/>
  <c r="AE50"/>
  <c r="AD50"/>
  <c r="AC50"/>
  <c r="AB50"/>
  <c r="AA50"/>
  <c r="Z50"/>
  <c r="Y50"/>
  <c r="X50"/>
  <c r="W50"/>
  <c r="AC49"/>
  <c r="AB49"/>
  <c r="AA49"/>
  <c r="Z49"/>
  <c r="Y49"/>
  <c r="X49"/>
  <c r="W49"/>
  <c r="AC48"/>
  <c r="AB48"/>
  <c r="AA48"/>
  <c r="Z48"/>
  <c r="Y48"/>
  <c r="X48"/>
  <c r="W48"/>
  <c r="AE47"/>
  <c r="AD47"/>
  <c r="AC47"/>
  <c r="AB47"/>
  <c r="AA47"/>
  <c r="Z47"/>
  <c r="Y47"/>
  <c r="X47"/>
  <c r="W47"/>
  <c r="C8"/>
  <c r="D8" s="1"/>
  <c r="E8" s="1"/>
  <c r="C8" i="4"/>
  <c r="D8" s="1"/>
  <c r="E8" s="1"/>
  <c r="F8" s="1"/>
  <c r="G8" s="1"/>
  <c r="H8" s="1"/>
  <c r="I8" s="1"/>
  <c r="J8" s="1"/>
  <c r="K8" s="1"/>
  <c r="L8" s="1"/>
  <c r="M8" s="1"/>
  <c r="N8" s="1"/>
  <c r="O8" s="1"/>
  <c r="P8" s="1"/>
  <c r="F24" i="3"/>
  <c r="G24" s="1"/>
  <c r="H24" s="1"/>
  <c r="I24" s="1"/>
  <c r="J24" s="1"/>
  <c r="K24" s="1"/>
  <c r="Y35"/>
  <c r="AL20" s="1"/>
  <c r="Z34"/>
  <c r="AM19" s="1"/>
  <c r="Y34"/>
  <c r="AL19" s="1"/>
  <c r="AA33"/>
  <c r="AN18" s="1"/>
  <c r="Z33"/>
  <c r="AM18" s="1"/>
  <c r="Y33"/>
  <c r="AL18" s="1"/>
  <c r="AB32"/>
  <c r="AO17" s="1"/>
  <c r="AA32"/>
  <c r="AN17" s="1"/>
  <c r="Z32"/>
  <c r="AM17" s="1"/>
  <c r="Y32"/>
  <c r="AL17" s="1"/>
  <c r="AC31"/>
  <c r="AP16" s="1"/>
  <c r="AB31"/>
  <c r="AO16" s="1"/>
  <c r="AA31"/>
  <c r="AN16" s="1"/>
  <c r="Z31"/>
  <c r="AM16" s="1"/>
  <c r="Y31"/>
  <c r="AL16" s="1"/>
  <c r="AD30"/>
  <c r="AQ15" s="1"/>
  <c r="AQ30" s="1"/>
  <c r="AC30"/>
  <c r="AP15" s="1"/>
  <c r="AB30"/>
  <c r="AO15" s="1"/>
  <c r="AA30"/>
  <c r="AN15" s="1"/>
  <c r="Z30"/>
  <c r="AM15" s="1"/>
  <c r="Y30"/>
  <c r="AL15" s="1"/>
  <c r="AE29"/>
  <c r="AR14" s="1"/>
  <c r="AR29" s="1"/>
  <c r="AD29"/>
  <c r="AQ14" s="1"/>
  <c r="AC29"/>
  <c r="AP14" s="1"/>
  <c r="AB29"/>
  <c r="AO14" s="1"/>
  <c r="AA29"/>
  <c r="AN14" s="1"/>
  <c r="Z29"/>
  <c r="AM14" s="1"/>
  <c r="Y29"/>
  <c r="AL14" s="1"/>
  <c r="AF28"/>
  <c r="AS13" s="1"/>
  <c r="AS28" s="1"/>
  <c r="AE28"/>
  <c r="AR13" s="1"/>
  <c r="AD28"/>
  <c r="AQ13" s="1"/>
  <c r="AC28"/>
  <c r="AP13" s="1"/>
  <c r="AB28"/>
  <c r="AO13" s="1"/>
  <c r="AA28"/>
  <c r="AN13" s="1"/>
  <c r="Z28"/>
  <c r="AM13" s="1"/>
  <c r="Y28"/>
  <c r="AL13" s="1"/>
  <c r="AG27"/>
  <c r="AT12" s="1"/>
  <c r="AT27" s="1"/>
  <c r="AF27"/>
  <c r="AS12" s="1"/>
  <c r="AE27"/>
  <c r="AR12" s="1"/>
  <c r="AD27"/>
  <c r="AQ12" s="1"/>
  <c r="AC27"/>
  <c r="AP12" s="1"/>
  <c r="AB27"/>
  <c r="AO12" s="1"/>
  <c r="AA27"/>
  <c r="AN12" s="1"/>
  <c r="Z27"/>
  <c r="AM12" s="1"/>
  <c r="Y27"/>
  <c r="AL12" s="1"/>
  <c r="AH26"/>
  <c r="AU11" s="1"/>
  <c r="AU26" s="1"/>
  <c r="AG26"/>
  <c r="AT11" s="1"/>
  <c r="AF26"/>
  <c r="AS11" s="1"/>
  <c r="AE26"/>
  <c r="AR11" s="1"/>
  <c r="AD26"/>
  <c r="AQ11" s="1"/>
  <c r="AC26"/>
  <c r="AP11" s="1"/>
  <c r="AB26"/>
  <c r="AO11" s="1"/>
  <c r="AA26"/>
  <c r="AN11" s="1"/>
  <c r="Z26"/>
  <c r="AM11" s="1"/>
  <c r="Y26"/>
  <c r="AL11" s="1"/>
  <c r="G12" i="2"/>
  <c r="G15" i="1"/>
  <c r="E15"/>
  <c r="H13"/>
  <c r="F13"/>
  <c r="D13"/>
  <c r="H12"/>
  <c r="F12"/>
  <c r="D12"/>
  <c r="H11"/>
  <c r="H15" s="1"/>
  <c r="F11"/>
  <c r="F15" s="1"/>
  <c r="D11"/>
  <c r="D15" l="1"/>
  <c r="D24" i="14"/>
  <c r="S23" i="9"/>
  <c r="M21"/>
  <c r="A23" i="6"/>
  <c r="A43" s="1"/>
  <c r="A44"/>
  <c r="B58"/>
  <c r="A23" i="4"/>
  <c r="A43"/>
  <c r="G159" i="11"/>
  <c r="G195"/>
  <c r="G163"/>
  <c r="G199"/>
  <c r="F159"/>
  <c r="F195"/>
  <c r="E159"/>
  <c r="E195"/>
  <c r="M159"/>
  <c r="M195"/>
  <c r="J160"/>
  <c r="J196"/>
  <c r="J161"/>
  <c r="J197"/>
  <c r="K162"/>
  <c r="K198"/>
  <c r="I164"/>
  <c r="I200"/>
  <c r="I160"/>
  <c r="I196"/>
  <c r="I161"/>
  <c r="I197"/>
  <c r="J162"/>
  <c r="J198"/>
  <c r="K161"/>
  <c r="K197"/>
  <c r="K159"/>
  <c r="K195"/>
  <c r="H160"/>
  <c r="H196"/>
  <c r="E163"/>
  <c r="E199"/>
  <c r="H161"/>
  <c r="H197"/>
  <c r="L160"/>
  <c r="L196"/>
  <c r="J159"/>
  <c r="J195"/>
  <c r="G160"/>
  <c r="G196"/>
  <c r="E162"/>
  <c r="E198"/>
  <c r="G161"/>
  <c r="G197"/>
  <c r="H162"/>
  <c r="H198"/>
  <c r="N159"/>
  <c r="N195"/>
  <c r="F163"/>
  <c r="F199"/>
  <c r="I159"/>
  <c r="I195"/>
  <c r="F160"/>
  <c r="F196"/>
  <c r="E161"/>
  <c r="E197"/>
  <c r="F161"/>
  <c r="F197"/>
  <c r="G162"/>
  <c r="G198"/>
  <c r="I163"/>
  <c r="I199"/>
  <c r="L161"/>
  <c r="L197"/>
  <c r="H159"/>
  <c r="H195"/>
  <c r="E160"/>
  <c r="E196"/>
  <c r="M160"/>
  <c r="M196"/>
  <c r="F162"/>
  <c r="F198"/>
  <c r="H163"/>
  <c r="H199"/>
  <c r="L159"/>
  <c r="K115"/>
  <c r="K160"/>
  <c r="J115"/>
  <c r="E54"/>
  <c r="E164"/>
  <c r="E56"/>
  <c r="E166"/>
  <c r="E58"/>
  <c r="E168"/>
  <c r="G164"/>
  <c r="F115"/>
  <c r="F232" s="1"/>
  <c r="G55"/>
  <c r="G165"/>
  <c r="F56"/>
  <c r="F166"/>
  <c r="F57"/>
  <c r="F167"/>
  <c r="E55"/>
  <c r="E165"/>
  <c r="E57"/>
  <c r="E167"/>
  <c r="I162"/>
  <c r="H115"/>
  <c r="H232" s="1"/>
  <c r="F54"/>
  <c r="F164"/>
  <c r="H54"/>
  <c r="H164"/>
  <c r="F55"/>
  <c r="F165"/>
  <c r="E115"/>
  <c r="E232" s="1"/>
  <c r="G56"/>
  <c r="G166"/>
  <c r="H55"/>
  <c r="H165"/>
  <c r="G115"/>
  <c r="G232" s="1"/>
  <c r="J163"/>
  <c r="I115"/>
  <c r="I232" s="1"/>
  <c r="F74"/>
  <c r="G54"/>
  <c r="H74"/>
  <c r="I54"/>
  <c r="F70"/>
  <c r="H70"/>
  <c r="J70"/>
  <c r="L70"/>
  <c r="F71"/>
  <c r="H71"/>
  <c r="J71"/>
  <c r="G72"/>
  <c r="I72"/>
  <c r="G73"/>
  <c r="I73"/>
  <c r="F75"/>
  <c r="F69"/>
  <c r="H69"/>
  <c r="J69"/>
  <c r="L69"/>
  <c r="H31"/>
  <c r="G67" s="1"/>
  <c r="E69"/>
  <c r="G69"/>
  <c r="I69"/>
  <c r="K69"/>
  <c r="M69"/>
  <c r="E70"/>
  <c r="G70"/>
  <c r="I70"/>
  <c r="K70"/>
  <c r="E71"/>
  <c r="G71"/>
  <c r="I71"/>
  <c r="K71"/>
  <c r="F72"/>
  <c r="H72"/>
  <c r="J72"/>
  <c r="F73"/>
  <c r="H73"/>
  <c r="E74"/>
  <c r="G74"/>
  <c r="E75"/>
  <c r="G75"/>
  <c r="F76"/>
  <c r="E67"/>
  <c r="F67"/>
  <c r="E72"/>
  <c r="E73"/>
  <c r="E76"/>
  <c r="E77"/>
  <c r="A35" i="3"/>
  <c r="AP30"/>
  <c r="AM26"/>
  <c r="AO26"/>
  <c r="AQ26"/>
  <c r="AS26"/>
  <c r="AM27"/>
  <c r="AO27"/>
  <c r="AQ27"/>
  <c r="AS27"/>
  <c r="AL28"/>
  <c r="AN28"/>
  <c r="AP28"/>
  <c r="AR28"/>
  <c r="AL29"/>
  <c r="AN29"/>
  <c r="AP29"/>
  <c r="AM30"/>
  <c r="AO30"/>
  <c r="AM31"/>
  <c r="AO31"/>
  <c r="AL32"/>
  <c r="AN32"/>
  <c r="AL33"/>
  <c r="AN33"/>
  <c r="AM34"/>
  <c r="AL31"/>
  <c r="AN31"/>
  <c r="AP31"/>
  <c r="AM32"/>
  <c r="AO32"/>
  <c r="AM33"/>
  <c r="AL34"/>
  <c r="AL35"/>
  <c r="AL26"/>
  <c r="AN26"/>
  <c r="AP26"/>
  <c r="AR26"/>
  <c r="AT26"/>
  <c r="AL27"/>
  <c r="AN27"/>
  <c r="AP27"/>
  <c r="AR27"/>
  <c r="AM28"/>
  <c r="AO28"/>
  <c r="AQ28"/>
  <c r="AM29"/>
  <c r="AO29"/>
  <c r="AQ29"/>
  <c r="AL30"/>
  <c r="AN30"/>
  <c r="X35"/>
  <c r="AK20"/>
  <c r="F10" i="10"/>
  <c r="H16"/>
  <c r="H17" s="1"/>
  <c r="G14"/>
  <c r="C27"/>
  <c r="C26" s="1"/>
  <c r="C25" s="1"/>
  <c r="C24" s="1"/>
  <c r="C23" s="1"/>
  <c r="C22" s="1"/>
  <c r="M30"/>
  <c r="M17"/>
  <c r="C16"/>
  <c r="AS44" i="9"/>
  <c r="AD20"/>
  <c r="Y11" i="3"/>
  <c r="AA11"/>
  <c r="AC11"/>
  <c r="AE11"/>
  <c r="AG11"/>
  <c r="Z12"/>
  <c r="AB12"/>
  <c r="AD12"/>
  <c r="AF12"/>
  <c r="AH12"/>
  <c r="AB13"/>
  <c r="AD13"/>
  <c r="AF13"/>
  <c r="AH13"/>
  <c r="AC14"/>
  <c r="AE14"/>
  <c r="AG14"/>
  <c r="AC15"/>
  <c r="AE15"/>
  <c r="AG15"/>
  <c r="AD16"/>
  <c r="AF16"/>
  <c r="AH16"/>
  <c r="AF17"/>
  <c r="AH17"/>
  <c r="AG18"/>
  <c r="AG19"/>
  <c r="AH20"/>
  <c r="Z11"/>
  <c r="AB11"/>
  <c r="AD11"/>
  <c r="AF11"/>
  <c r="AH11"/>
  <c r="AA12"/>
  <c r="AC12"/>
  <c r="AE12"/>
  <c r="AG12"/>
  <c r="AA13"/>
  <c r="AC13"/>
  <c r="AE13"/>
  <c r="AG13"/>
  <c r="AB14"/>
  <c r="AD14"/>
  <c r="AF14"/>
  <c r="AH14"/>
  <c r="AD15"/>
  <c r="AF15"/>
  <c r="AH15"/>
  <c r="AE16"/>
  <c r="AG16"/>
  <c r="AE17"/>
  <c r="AG17"/>
  <c r="AF18"/>
  <c r="AH18"/>
  <c r="AH19"/>
  <c r="X19"/>
  <c r="AK19" s="1"/>
  <c r="C50" i="6"/>
  <c r="E50"/>
  <c r="G50"/>
  <c r="I50"/>
  <c r="K50"/>
  <c r="M50"/>
  <c r="H49"/>
  <c r="J47"/>
  <c r="G48"/>
  <c r="I47"/>
  <c r="D49"/>
  <c r="F47"/>
  <c r="C48"/>
  <c r="E47"/>
  <c r="S22" i="8"/>
  <c r="A34" i="3"/>
  <c r="A33"/>
  <c r="I2" i="2"/>
  <c r="D48" i="6"/>
  <c r="F48"/>
  <c r="H48"/>
  <c r="J48"/>
  <c r="C49"/>
  <c r="E49"/>
  <c r="G49"/>
  <c r="I49"/>
  <c r="K49"/>
  <c r="L50"/>
  <c r="M47"/>
  <c r="K48"/>
  <c r="F8" i="5"/>
  <c r="G8" s="1"/>
  <c r="H8" s="1"/>
  <c r="I8" s="1"/>
  <c r="J8" s="1"/>
  <c r="K8" s="1"/>
  <c r="L8" s="1"/>
  <c r="M8" s="1"/>
  <c r="N8" s="1"/>
  <c r="O8" s="1"/>
  <c r="P8" s="1"/>
  <c r="K24" i="14" l="1"/>
  <c r="R24"/>
  <c r="AB24" s="1"/>
  <c r="AL24" s="1"/>
  <c r="AV24" s="1"/>
  <c r="A22" i="6"/>
  <c r="A21" s="1"/>
  <c r="A22" i="4"/>
  <c r="A21" s="1"/>
  <c r="A20" s="1"/>
  <c r="A19" s="1"/>
  <c r="A18" s="1"/>
  <c r="A17" s="1"/>
  <c r="A16" s="1"/>
  <c r="A15" s="1"/>
  <c r="A14" s="1"/>
  <c r="A13" s="1"/>
  <c r="A42"/>
  <c r="K118" i="11"/>
  <c r="K135" s="1"/>
  <c r="K232"/>
  <c r="J118"/>
  <c r="J137" s="1"/>
  <c r="J232"/>
  <c r="E105"/>
  <c r="E222" s="1"/>
  <c r="F105"/>
  <c r="H104"/>
  <c r="H221" s="1"/>
  <c r="K103"/>
  <c r="G103"/>
  <c r="K102"/>
  <c r="G102"/>
  <c r="M101"/>
  <c r="M218" s="1"/>
  <c r="I101"/>
  <c r="E101"/>
  <c r="E218" s="1"/>
  <c r="L101"/>
  <c r="H101"/>
  <c r="G105"/>
  <c r="G104"/>
  <c r="H103"/>
  <c r="L102"/>
  <c r="L219" s="1"/>
  <c r="H102"/>
  <c r="H219" s="1"/>
  <c r="E104"/>
  <c r="H105"/>
  <c r="J104"/>
  <c r="F104"/>
  <c r="F221" s="1"/>
  <c r="I103"/>
  <c r="E103"/>
  <c r="I102"/>
  <c r="E102"/>
  <c r="K101"/>
  <c r="G101"/>
  <c r="J101"/>
  <c r="F101"/>
  <c r="I105"/>
  <c r="I104"/>
  <c r="J103"/>
  <c r="J220" s="1"/>
  <c r="F103"/>
  <c r="J102"/>
  <c r="F102"/>
  <c r="F99"/>
  <c r="F86"/>
  <c r="E108"/>
  <c r="E225" s="1"/>
  <c r="E90"/>
  <c r="E99"/>
  <c r="E86"/>
  <c r="G106"/>
  <c r="G88"/>
  <c r="G99"/>
  <c r="G86"/>
  <c r="H106"/>
  <c r="H223" s="1"/>
  <c r="H88"/>
  <c r="F106"/>
  <c r="F88"/>
  <c r="E109"/>
  <c r="E91"/>
  <c r="F108"/>
  <c r="F90"/>
  <c r="E107"/>
  <c r="E89"/>
  <c r="E106"/>
  <c r="E223" s="1"/>
  <c r="E88"/>
  <c r="F89"/>
  <c r="F107"/>
  <c r="F224" s="1"/>
  <c r="G107"/>
  <c r="G89"/>
  <c r="I31"/>
  <c r="H67" s="1"/>
  <c r="AK35" i="3"/>
  <c r="AK34"/>
  <c r="F14" i="10"/>
  <c r="G16"/>
  <c r="F16" s="1"/>
  <c r="X34" i="3"/>
  <c r="X18"/>
  <c r="AK18" s="1"/>
  <c r="A32"/>
  <c r="J112" i="11" l="1"/>
  <c r="J229" s="1"/>
  <c r="J235" s="1"/>
  <c r="J131"/>
  <c r="J135"/>
  <c r="J136"/>
  <c r="J134"/>
  <c r="J141"/>
  <c r="K184" s="1"/>
  <c r="H132"/>
  <c r="I116"/>
  <c r="I233" s="1"/>
  <c r="K136"/>
  <c r="E129"/>
  <c r="A42" i="6"/>
  <c r="A33" i="4"/>
  <c r="A12"/>
  <c r="A32"/>
  <c r="E112" i="11"/>
  <c r="E229" s="1"/>
  <c r="F132"/>
  <c r="M129"/>
  <c r="L150"/>
  <c r="L162" s="1"/>
  <c r="L112"/>
  <c r="L118" s="1"/>
  <c r="K150"/>
  <c r="K163" s="1"/>
  <c r="E132"/>
  <c r="E221"/>
  <c r="F134"/>
  <c r="F223"/>
  <c r="H133"/>
  <c r="H222"/>
  <c r="F133"/>
  <c r="F222"/>
  <c r="J129"/>
  <c r="J218"/>
  <c r="J132"/>
  <c r="J221"/>
  <c r="L129"/>
  <c r="L218"/>
  <c r="K134"/>
  <c r="E130"/>
  <c r="E219"/>
  <c r="G134"/>
  <c r="G223"/>
  <c r="G135"/>
  <c r="G224"/>
  <c r="F130"/>
  <c r="F219"/>
  <c r="F129"/>
  <c r="F218"/>
  <c r="H129"/>
  <c r="H218"/>
  <c r="K131"/>
  <c r="K220"/>
  <c r="L130"/>
  <c r="K137"/>
  <c r="F131"/>
  <c r="F220"/>
  <c r="J130"/>
  <c r="J219"/>
  <c r="E137"/>
  <c r="E226"/>
  <c r="I133"/>
  <c r="I222"/>
  <c r="I131"/>
  <c r="I220"/>
  <c r="G133"/>
  <c r="G222"/>
  <c r="G131"/>
  <c r="G220"/>
  <c r="H116"/>
  <c r="K141"/>
  <c r="J133"/>
  <c r="E135"/>
  <c r="E224"/>
  <c r="I132"/>
  <c r="I221"/>
  <c r="E131"/>
  <c r="E220"/>
  <c r="G132"/>
  <c r="G221"/>
  <c r="K130"/>
  <c r="K219"/>
  <c r="K133"/>
  <c r="H130"/>
  <c r="K132"/>
  <c r="F136"/>
  <c r="F225"/>
  <c r="K112"/>
  <c r="K229" s="1"/>
  <c r="K235" s="1"/>
  <c r="K218"/>
  <c r="I129"/>
  <c r="I218"/>
  <c r="G129"/>
  <c r="G218"/>
  <c r="I130"/>
  <c r="I219"/>
  <c r="H131"/>
  <c r="H220"/>
  <c r="G130"/>
  <c r="G219"/>
  <c r="H114"/>
  <c r="M112"/>
  <c r="E133"/>
  <c r="A20" i="6"/>
  <c r="A41"/>
  <c r="I113" i="11"/>
  <c r="I230" s="1"/>
  <c r="K129"/>
  <c r="I114"/>
  <c r="I112"/>
  <c r="I229" s="1"/>
  <c r="H113"/>
  <c r="H230" s="1"/>
  <c r="J113"/>
  <c r="J230" s="1"/>
  <c r="K113"/>
  <c r="K230" s="1"/>
  <c r="H99"/>
  <c r="H86"/>
  <c r="E116"/>
  <c r="E134"/>
  <c r="H112"/>
  <c r="H229" s="1"/>
  <c r="H134"/>
  <c r="H149"/>
  <c r="H183" s="1"/>
  <c r="G127"/>
  <c r="F149"/>
  <c r="F183" s="1"/>
  <c r="E127"/>
  <c r="E113"/>
  <c r="E230" s="1"/>
  <c r="E136"/>
  <c r="F127"/>
  <c r="G149"/>
  <c r="G183" s="1"/>
  <c r="E114"/>
  <c r="F112"/>
  <c r="F229" s="1"/>
  <c r="F114"/>
  <c r="F116"/>
  <c r="F113"/>
  <c r="F230" s="1"/>
  <c r="F135"/>
  <c r="G116"/>
  <c r="G114"/>
  <c r="G112"/>
  <c r="G229" s="1"/>
  <c r="G113"/>
  <c r="G230" s="1"/>
  <c r="J31"/>
  <c r="I67" s="1"/>
  <c r="I99" s="1"/>
  <c r="AK33" i="3"/>
  <c r="F17" i="10"/>
  <c r="G17"/>
  <c r="X17" i="3"/>
  <c r="AK17" s="1"/>
  <c r="X33"/>
  <c r="A34" i="4"/>
  <c r="A31" i="3"/>
  <c r="J138" i="11" l="1"/>
  <c r="E231"/>
  <c r="E235" s="1"/>
  <c r="E118"/>
  <c r="E141" s="1"/>
  <c r="F231"/>
  <c r="F235" s="1"/>
  <c r="F118"/>
  <c r="F137" s="1"/>
  <c r="G231"/>
  <c r="G235" s="1"/>
  <c r="G118"/>
  <c r="H150" s="1"/>
  <c r="H231"/>
  <c r="H235" s="1"/>
  <c r="H118"/>
  <c r="I231"/>
  <c r="I235" s="1"/>
  <c r="I118"/>
  <c r="I136" s="1"/>
  <c r="M229"/>
  <c r="M235" s="1"/>
  <c r="M236" s="1"/>
  <c r="M240" s="1"/>
  <c r="AM12" i="14" s="1"/>
  <c r="AN12" s="1"/>
  <c r="AP12" s="1"/>
  <c r="J10" i="18" s="1"/>
  <c r="W10" s="1"/>
  <c r="M118" i="11"/>
  <c r="L163"/>
  <c r="A31" i="4"/>
  <c r="A11"/>
  <c r="L131" i="11"/>
  <c r="L132"/>
  <c r="L141"/>
  <c r="M184" s="1"/>
  <c r="L137"/>
  <c r="L134"/>
  <c r="L133"/>
  <c r="L136"/>
  <c r="L135"/>
  <c r="M150"/>
  <c r="M162" s="1"/>
  <c r="L229"/>
  <c r="H233"/>
  <c r="K138"/>
  <c r="L184"/>
  <c r="G233"/>
  <c r="F233"/>
  <c r="E233"/>
  <c r="A19" i="6"/>
  <c r="A40"/>
  <c r="J149" i="11"/>
  <c r="J183" s="1"/>
  <c r="I127"/>
  <c r="H127"/>
  <c r="I149"/>
  <c r="I183" s="1"/>
  <c r="K31"/>
  <c r="AK32" i="3"/>
  <c r="X32"/>
  <c r="X16"/>
  <c r="AK16" s="1"/>
  <c r="A35" i="4"/>
  <c r="A30" i="3"/>
  <c r="M163" i="11" l="1"/>
  <c r="N163" s="1"/>
  <c r="I137"/>
  <c r="H166"/>
  <c r="M161"/>
  <c r="L235"/>
  <c r="L236" s="1"/>
  <c r="K236" s="1"/>
  <c r="J150"/>
  <c r="J164" s="1"/>
  <c r="K164" s="1"/>
  <c r="L164" s="1"/>
  <c r="M164" s="1"/>
  <c r="I134"/>
  <c r="M141"/>
  <c r="M130"/>
  <c r="M137"/>
  <c r="M136"/>
  <c r="M135"/>
  <c r="M134"/>
  <c r="M133"/>
  <c r="N150"/>
  <c r="N160" s="1"/>
  <c r="M132"/>
  <c r="M131"/>
  <c r="I141"/>
  <c r="J184" s="1"/>
  <c r="I135"/>
  <c r="A10" i="4"/>
  <c r="A29" s="1"/>
  <c r="A30"/>
  <c r="F141" i="11"/>
  <c r="G184" s="1"/>
  <c r="L138"/>
  <c r="G150"/>
  <c r="E138"/>
  <c r="F184"/>
  <c r="G137"/>
  <c r="G141"/>
  <c r="G136"/>
  <c r="F150"/>
  <c r="I179" s="1"/>
  <c r="I150"/>
  <c r="I165" s="1"/>
  <c r="H135"/>
  <c r="H141"/>
  <c r="H137"/>
  <c r="H136"/>
  <c r="A18" i="6"/>
  <c r="A39"/>
  <c r="L31" i="11"/>
  <c r="J67"/>
  <c r="J99" s="1"/>
  <c r="AK31" i="3"/>
  <c r="X31"/>
  <c r="X15"/>
  <c r="AK15" s="1"/>
  <c r="AK30" s="1"/>
  <c r="A36" i="4"/>
  <c r="A29" i="3"/>
  <c r="I207" i="11" l="1"/>
  <c r="N161"/>
  <c r="N162"/>
  <c r="N164"/>
  <c r="J165"/>
  <c r="K165" s="1"/>
  <c r="L165" s="1"/>
  <c r="M165" s="1"/>
  <c r="N165" s="1"/>
  <c r="F168"/>
  <c r="G168" s="1"/>
  <c r="G177"/>
  <c r="I178"/>
  <c r="G167"/>
  <c r="H167" s="1"/>
  <c r="I167" s="1"/>
  <c r="J167" s="1"/>
  <c r="K167" s="1"/>
  <c r="L167" s="1"/>
  <c r="M167" s="1"/>
  <c r="N167" s="1"/>
  <c r="I138"/>
  <c r="L240"/>
  <c r="AM13" i="14" s="1"/>
  <c r="AN13" s="1"/>
  <c r="AP13" s="1"/>
  <c r="M138" i="11"/>
  <c r="N184"/>
  <c r="N186" s="1"/>
  <c r="F138"/>
  <c r="I166"/>
  <c r="J166" s="1"/>
  <c r="K166" s="1"/>
  <c r="L166" s="1"/>
  <c r="M166" s="1"/>
  <c r="N166" s="1"/>
  <c r="K240"/>
  <c r="AM14" i="14" s="1"/>
  <c r="AN14" s="1"/>
  <c r="AP14" s="1"/>
  <c r="J12" i="18" s="1"/>
  <c r="W12" s="1"/>
  <c r="J236" i="11"/>
  <c r="H138"/>
  <c r="I184"/>
  <c r="G138"/>
  <c r="H184"/>
  <c r="A17" i="6"/>
  <c r="A38"/>
  <c r="J127" i="11"/>
  <c r="K149"/>
  <c r="K183" s="1"/>
  <c r="M31"/>
  <c r="L67" s="1"/>
  <c r="L99" s="1"/>
  <c r="K67"/>
  <c r="K99" s="1"/>
  <c r="X30" i="3"/>
  <c r="X14"/>
  <c r="AK14" s="1"/>
  <c r="AK29" s="1"/>
  <c r="A37" i="4"/>
  <c r="A28" i="3"/>
  <c r="G178" i="11" l="1"/>
  <c r="F177"/>
  <c r="H168"/>
  <c r="F179" s="1"/>
  <c r="F178"/>
  <c r="G179"/>
  <c r="D12" i="14"/>
  <c r="O196" i="11"/>
  <c r="O195"/>
  <c r="M186"/>
  <c r="J240"/>
  <c r="AM15" i="14" s="1"/>
  <c r="AN15" s="1"/>
  <c r="I236" i="11"/>
  <c r="J11" i="18"/>
  <c r="A16" i="6"/>
  <c r="A37"/>
  <c r="L149" i="11"/>
  <c r="L183" s="1"/>
  <c r="K127"/>
  <c r="L127"/>
  <c r="M149"/>
  <c r="M183" s="1"/>
  <c r="N31"/>
  <c r="M67" s="1"/>
  <c r="M99" s="1"/>
  <c r="X13" i="3"/>
  <c r="AK13" s="1"/>
  <c r="AK28" s="1"/>
  <c r="X29"/>
  <c r="A27"/>
  <c r="A26"/>
  <c r="A38" i="4"/>
  <c r="I168" i="11" l="1"/>
  <c r="J168" s="1"/>
  <c r="K168" s="1"/>
  <c r="L168" s="1"/>
  <c r="M168" s="1"/>
  <c r="N168" s="1"/>
  <c r="J12" i="14"/>
  <c r="D11"/>
  <c r="E12"/>
  <c r="K12" s="1"/>
  <c r="L186" i="11"/>
  <c r="D13" i="14"/>
  <c r="O197" i="11"/>
  <c r="D14" i="14"/>
  <c r="AP15"/>
  <c r="I240" i="11"/>
  <c r="AM16" i="14" s="1"/>
  <c r="AN16" s="1"/>
  <c r="AP16" s="1"/>
  <c r="J14" i="18" s="1"/>
  <c r="W14" s="1"/>
  <c r="H236" i="11"/>
  <c r="W11" i="18"/>
  <c r="A15" i="6"/>
  <c r="A36"/>
  <c r="N149" i="11"/>
  <c r="N183" s="1"/>
  <c r="M127"/>
  <c r="X28" i="3"/>
  <c r="X12"/>
  <c r="AK12" s="1"/>
  <c r="AK27" s="1"/>
  <c r="A39" i="4"/>
  <c r="J11" i="14" l="1"/>
  <c r="E11"/>
  <c r="K11" s="1"/>
  <c r="G10" i="18"/>
  <c r="L12" i="14"/>
  <c r="J13"/>
  <c r="Q13" s="1"/>
  <c r="AA13" s="1"/>
  <c r="E13"/>
  <c r="K13" s="1"/>
  <c r="E14"/>
  <c r="K14" s="1"/>
  <c r="J14"/>
  <c r="O198" i="11"/>
  <c r="K186"/>
  <c r="J13" i="18"/>
  <c r="H240" i="11"/>
  <c r="AM17" i="14" s="1"/>
  <c r="AN17" s="1"/>
  <c r="G236" i="11"/>
  <c r="A14" i="6"/>
  <c r="A35"/>
  <c r="X27" i="3"/>
  <c r="X11"/>
  <c r="A40" i="4"/>
  <c r="P22" i="14" l="1"/>
  <c r="Q11"/>
  <c r="R11" s="1"/>
  <c r="S11" s="1"/>
  <c r="Q14"/>
  <c r="AA14" s="1"/>
  <c r="G9" i="18"/>
  <c r="L11" i="14"/>
  <c r="T10" i="18"/>
  <c r="L13" i="14"/>
  <c r="G11" i="18"/>
  <c r="O199" i="11"/>
  <c r="D15" i="14"/>
  <c r="J186" i="11"/>
  <c r="Q12" i="14"/>
  <c r="L14"/>
  <c r="G12" i="18"/>
  <c r="AP17" i="14"/>
  <c r="G240" i="11"/>
  <c r="AM18" i="14" s="1"/>
  <c r="AN18" s="1"/>
  <c r="AP18" s="1"/>
  <c r="J16" i="18" s="1"/>
  <c r="W16" s="1"/>
  <c r="F236" i="11"/>
  <c r="W13" i="18"/>
  <c r="A13" i="6"/>
  <c r="A34"/>
  <c r="X26" i="3"/>
  <c r="AK11"/>
  <c r="AK26" s="1"/>
  <c r="A41" i="4"/>
  <c r="V11" i="14" l="1"/>
  <c r="U11"/>
  <c r="T9" i="18"/>
  <c r="L9"/>
  <c r="Y9" s="1"/>
  <c r="R12" i="14"/>
  <c r="AA12"/>
  <c r="AB12" s="1"/>
  <c r="E15"/>
  <c r="K15" s="1"/>
  <c r="J15"/>
  <c r="Q15" s="1"/>
  <c r="AA15" s="1"/>
  <c r="D16"/>
  <c r="O200" i="11"/>
  <c r="I186"/>
  <c r="T12" i="18"/>
  <c r="T11"/>
  <c r="J15"/>
  <c r="F240" i="11"/>
  <c r="AM19" i="14" s="1"/>
  <c r="AN19" s="1"/>
  <c r="AP19" s="1"/>
  <c r="J17" i="18" s="1"/>
  <c r="W17" s="1"/>
  <c r="E236" i="11"/>
  <c r="E240" s="1"/>
  <c r="AM20" i="14" s="1"/>
  <c r="AN20" s="1"/>
  <c r="AP20" s="1"/>
  <c r="J18" i="18" s="1"/>
  <c r="W18" s="1"/>
  <c r="A12" i="6"/>
  <c r="A33"/>
  <c r="D17" i="14" l="1"/>
  <c r="O201" i="11"/>
  <c r="H186"/>
  <c r="L15" i="14"/>
  <c r="G13" i="18"/>
  <c r="T13" s="1"/>
  <c r="AC12" i="14"/>
  <c r="AB13"/>
  <c r="S12"/>
  <c r="R13"/>
  <c r="E16"/>
  <c r="K16" s="1"/>
  <c r="J16"/>
  <c r="Q16" s="1"/>
  <c r="AA16" s="1"/>
  <c r="AP22"/>
  <c r="AL25" s="1"/>
  <c r="W15" i="18"/>
  <c r="J20"/>
  <c r="AN22" i="14"/>
  <c r="A11" i="6"/>
  <c r="A32"/>
  <c r="R14" i="14" l="1"/>
  <c r="S13"/>
  <c r="G186" i="11"/>
  <c r="O202"/>
  <c r="D18" i="14"/>
  <c r="L16"/>
  <c r="G14" i="18"/>
  <c r="AF12" i="14"/>
  <c r="AE12"/>
  <c r="J17"/>
  <c r="Q17" s="1"/>
  <c r="AA17" s="1"/>
  <c r="E17"/>
  <c r="K17" s="1"/>
  <c r="AB14"/>
  <c r="AC13"/>
  <c r="U12"/>
  <c r="V12"/>
  <c r="J23" i="18"/>
  <c r="W23" s="1"/>
  <c r="W20"/>
  <c r="A10" i="6"/>
  <c r="A30" s="1"/>
  <c r="A31"/>
  <c r="L17" i="14" l="1"/>
  <c r="G15" i="18"/>
  <c r="E18" i="14"/>
  <c r="J18"/>
  <c r="Q18" s="1"/>
  <c r="AA18" s="1"/>
  <c r="V13"/>
  <c r="U13"/>
  <c r="S14"/>
  <c r="R15"/>
  <c r="AE13"/>
  <c r="AF13"/>
  <c r="L14" i="18"/>
  <c r="Y14" s="1"/>
  <c r="T14"/>
  <c r="O203" i="11"/>
  <c r="D19" i="14"/>
  <c r="F186" i="11"/>
  <c r="G207" s="1"/>
  <c r="AB15" i="14"/>
  <c r="AC14"/>
  <c r="AF14" l="1"/>
  <c r="AE14"/>
  <c r="T15" i="18"/>
  <c r="L15"/>
  <c r="Y15" s="1"/>
  <c r="E19" i="14"/>
  <c r="K19" s="1"/>
  <c r="J19"/>
  <c r="Q19" s="1"/>
  <c r="AA19" s="1"/>
  <c r="O204" i="11"/>
  <c r="D20" i="14"/>
  <c r="V14"/>
  <c r="U14"/>
  <c r="K18"/>
  <c r="AB16"/>
  <c r="AC15"/>
  <c r="R16"/>
  <c r="S15"/>
  <c r="AZ12"/>
  <c r="K10" i="18" s="1"/>
  <c r="X10" l="1"/>
  <c r="L10"/>
  <c r="Y10" s="1"/>
  <c r="E20" i="14"/>
  <c r="J20"/>
  <c r="Q20" s="1"/>
  <c r="AA20" s="1"/>
  <c r="L19"/>
  <c r="G17" i="18"/>
  <c r="U15" i="14"/>
  <c r="V15"/>
  <c r="L18"/>
  <c r="G16" i="18"/>
  <c r="AB17" i="14"/>
  <c r="AC16"/>
  <c r="AE15"/>
  <c r="AF15"/>
  <c r="R17"/>
  <c r="S16"/>
  <c r="AZ13"/>
  <c r="K11" i="18" s="1"/>
  <c r="AZ14" i="14"/>
  <c r="K12" i="18" s="1"/>
  <c r="AX22" i="14"/>
  <c r="AZ15"/>
  <c r="K13" i="18" s="1"/>
  <c r="X11" l="1"/>
  <c r="L11"/>
  <c r="Y11" s="1"/>
  <c r="X12"/>
  <c r="L12"/>
  <c r="Y12" s="1"/>
  <c r="K20" i="14"/>
  <c r="E22"/>
  <c r="L16" i="18"/>
  <c r="Y16" s="1"/>
  <c r="T16"/>
  <c r="AC17" i="14"/>
  <c r="AB18"/>
  <c r="AE16"/>
  <c r="AF16"/>
  <c r="L17" i="18"/>
  <c r="Y17" s="1"/>
  <c r="T17"/>
  <c r="S17" i="14"/>
  <c r="R18"/>
  <c r="V16"/>
  <c r="U16"/>
  <c r="X13" i="18"/>
  <c r="L13"/>
  <c r="K20"/>
  <c r="AZ22" i="14"/>
  <c r="AV25" s="1"/>
  <c r="G18" i="18" l="1"/>
  <c r="L20" i="14"/>
  <c r="L22" s="1"/>
  <c r="K25" s="1"/>
  <c r="K22"/>
  <c r="R19"/>
  <c r="S18"/>
  <c r="AC18"/>
  <c r="AB19"/>
  <c r="U17"/>
  <c r="V17"/>
  <c r="AF17"/>
  <c r="AE17"/>
  <c r="X20" i="18"/>
  <c r="K23"/>
  <c r="X23" s="1"/>
  <c r="Y13"/>
  <c r="E15"/>
  <c r="R15" s="1"/>
  <c r="E18"/>
  <c r="R18" s="1"/>
  <c r="E16"/>
  <c r="R16" s="1"/>
  <c r="E17"/>
  <c r="R17" s="1"/>
  <c r="E14"/>
  <c r="R14" s="1"/>
  <c r="E13"/>
  <c r="R13" s="1"/>
  <c r="L18" l="1"/>
  <c r="T18"/>
  <c r="G20"/>
  <c r="AF18" i="14"/>
  <c r="AE18"/>
  <c r="R20"/>
  <c r="S20" s="1"/>
  <c r="S19"/>
  <c r="V18"/>
  <c r="U18"/>
  <c r="AB20"/>
  <c r="AC20" s="1"/>
  <c r="AC19"/>
  <c r="E20" i="18"/>
  <c r="E22" s="1"/>
  <c r="R22" l="1"/>
  <c r="T22" s="1"/>
  <c r="U22" s="1"/>
  <c r="V22" s="1"/>
  <c r="W22" s="1"/>
  <c r="X22" s="1"/>
  <c r="Y22" s="1"/>
  <c r="G22"/>
  <c r="H22" s="1"/>
  <c r="I22" s="1"/>
  <c r="J22" s="1"/>
  <c r="K22" s="1"/>
  <c r="L22" s="1"/>
  <c r="Y18"/>
  <c r="L20"/>
  <c r="AF19" i="14"/>
  <c r="AF22" s="1"/>
  <c r="AE19"/>
  <c r="AF20"/>
  <c r="AE20"/>
  <c r="T20" i="18"/>
  <c r="G23"/>
  <c r="T23" s="1"/>
  <c r="U20" i="14"/>
  <c r="V20"/>
  <c r="V22" s="1"/>
  <c r="R25" s="1"/>
  <c r="V19"/>
  <c r="U19"/>
  <c r="S22"/>
  <c r="U22" s="1"/>
  <c r="AC22"/>
  <c r="U30" l="1"/>
  <c r="AB25"/>
  <c r="U31" s="1"/>
  <c r="L23" i="18"/>
  <c r="Y23" s="1"/>
  <c r="Y20"/>
  <c r="U28" i="14"/>
  <c r="AE22"/>
  <c r="U29"/>
  <c r="BA22"/>
</calcChain>
</file>

<file path=xl/sharedStrings.xml><?xml version="1.0" encoding="utf-8"?>
<sst xmlns="http://schemas.openxmlformats.org/spreadsheetml/2006/main" count="1117" uniqueCount="256">
  <si>
    <t>CLRS Boot Camp Co</t>
  </si>
  <si>
    <t>General Liability</t>
  </si>
  <si>
    <t>Summary of Loss Reserves</t>
  </si>
  <si>
    <t>(1)</t>
  </si>
  <si>
    <t>(2)</t>
  </si>
  <si>
    <t>(3)</t>
  </si>
  <si>
    <t>(4)</t>
  </si>
  <si>
    <t>(5)</t>
  </si>
  <si>
    <t>(6)</t>
  </si>
  <si>
    <t>Selected</t>
  </si>
  <si>
    <t>Total</t>
  </si>
  <si>
    <t>Accident</t>
  </si>
  <si>
    <t>Paid</t>
  </si>
  <si>
    <t>Case</t>
  </si>
  <si>
    <t>Incurred</t>
  </si>
  <si>
    <t>Ultimate</t>
  </si>
  <si>
    <t>IBNR</t>
  </si>
  <si>
    <t>Loss</t>
  </si>
  <si>
    <t>Year</t>
  </si>
  <si>
    <t>Reserves</t>
  </si>
  <si>
    <t>Line of Business</t>
  </si>
  <si>
    <t>Case Reserves</t>
  </si>
  <si>
    <t>IBNR Reserves</t>
  </si>
  <si>
    <t>Total Reserves</t>
  </si>
  <si>
    <t>Liability</t>
  </si>
  <si>
    <t>Property</t>
  </si>
  <si>
    <t>Cumulative Accident Year Paid as of Year End</t>
  </si>
  <si>
    <t>Development Stage in Months</t>
  </si>
  <si>
    <t>Evaluation Age (Months)</t>
  </si>
  <si>
    <t/>
  </si>
  <si>
    <t>Development Factors by Period:</t>
  </si>
  <si>
    <t>12-24</t>
  </si>
  <si>
    <t>24-36</t>
  </si>
  <si>
    <t>36-48</t>
  </si>
  <si>
    <t>48-60</t>
  </si>
  <si>
    <t>60-72</t>
  </si>
  <si>
    <t>72-84</t>
  </si>
  <si>
    <t>84-96</t>
  </si>
  <si>
    <t>96-108</t>
  </si>
  <si>
    <t>108-120</t>
  </si>
  <si>
    <t>120-132</t>
  </si>
  <si>
    <t>132-144</t>
  </si>
  <si>
    <t>144-156</t>
  </si>
  <si>
    <t>156-168</t>
  </si>
  <si>
    <t>168-180</t>
  </si>
  <si>
    <t>180-Ult</t>
  </si>
  <si>
    <t>Numeric Averages</t>
  </si>
  <si>
    <t>3 Year</t>
  </si>
  <si>
    <t>5 Year</t>
  </si>
  <si>
    <t>5 Yr x H/L</t>
  </si>
  <si>
    <t>All Year</t>
  </si>
  <si>
    <t>3 Yr Wtd</t>
  </si>
  <si>
    <t>5 Yr Wtd</t>
  </si>
  <si>
    <t>Benchmark</t>
  </si>
  <si>
    <t>Prior Select</t>
  </si>
  <si>
    <t>Selection</t>
  </si>
  <si>
    <t>Cumulative LDF</t>
  </si>
  <si>
    <t>Workers' Compensation</t>
  </si>
  <si>
    <t>Evaluation Date</t>
  </si>
  <si>
    <t>EndYear</t>
  </si>
  <si>
    <t>Loss &amp; LAE</t>
  </si>
  <si>
    <t>Summary of Loss &amp; DCC Paid</t>
  </si>
  <si>
    <t>Case Incurred Loss &amp; DCC</t>
  </si>
  <si>
    <r>
      <t>Cumulative Paid Loss &amp; DCC ($000 Omitted)</t>
    </r>
    <r>
      <rPr>
        <b/>
        <sz val="11"/>
        <rFont val="Times New Roman"/>
        <family val="1"/>
      </rPr>
      <t xml:space="preserve"> [Schedule P Presentation]</t>
    </r>
  </si>
  <si>
    <r>
      <t xml:space="preserve">Cumulative Paid Loss &amp; DCC ($000 Omitted) </t>
    </r>
    <r>
      <rPr>
        <b/>
        <sz val="11"/>
        <rFont val="Times New Roman"/>
        <family val="1"/>
      </rPr>
      <t>[Actuarial Triangle]</t>
    </r>
  </si>
  <si>
    <t>Premiums Earned</t>
  </si>
  <si>
    <t>Loss and Loss Expense Payments</t>
  </si>
  <si>
    <t>Years in</t>
  </si>
  <si>
    <t>Defense and Cost</t>
  </si>
  <si>
    <t>Adjusting and Other</t>
  </si>
  <si>
    <t>Which</t>
  </si>
  <si>
    <t>Loss Payments</t>
  </si>
  <si>
    <t>Containment Payments</t>
  </si>
  <si>
    <t>Payments</t>
  </si>
  <si>
    <t>Number of</t>
  </si>
  <si>
    <t>Salvage</t>
  </si>
  <si>
    <t>Claims</t>
  </si>
  <si>
    <t>Earned and</t>
  </si>
  <si>
    <t>Direct</t>
  </si>
  <si>
    <t>and</t>
  </si>
  <si>
    <t>Net Paid</t>
  </si>
  <si>
    <t>Reported -</t>
  </si>
  <si>
    <t>Losses Were</t>
  </si>
  <si>
    <t>Net</t>
  </si>
  <si>
    <t>Subrogation</t>
  </si>
  <si>
    <t>Direct and</t>
  </si>
  <si>
    <t>Assumed</t>
  </si>
  <si>
    <t>Ceded</t>
  </si>
  <si>
    <t>Received</t>
  </si>
  <si>
    <t>1.  Prior</t>
  </si>
  <si>
    <t>XXXX</t>
  </si>
  <si>
    <t>12.  Totals</t>
  </si>
  <si>
    <t>Premiums
 Were</t>
  </si>
  <si>
    <t>(Cols 2 - 3)</t>
  </si>
  <si>
    <t>(Cols 4 - 5 + 6</t>
  </si>
  <si>
    <t>- 7 + 8 - 9)</t>
  </si>
  <si>
    <t>Losses Unpaid</t>
  </si>
  <si>
    <t>Defense and Cost Containment Unpaid</t>
  </si>
  <si>
    <t>Case Basis</t>
  </si>
  <si>
    <t>Bulk + IBNR</t>
  </si>
  <si>
    <t>Unpaid</t>
  </si>
  <si>
    <t>Salvage and</t>
  </si>
  <si>
    <t>and Expenses</t>
  </si>
  <si>
    <t>Anticipated</t>
  </si>
  <si>
    <t>Total
Net Losses</t>
  </si>
  <si>
    <t>Claims
Outstanding</t>
  </si>
  <si>
    <t>DEVELOPMENT</t>
  </si>
  <si>
    <t>One</t>
  </si>
  <si>
    <t>Two</t>
  </si>
  <si>
    <t>INCURRED NET LOSSES AND DEFENSE AND COST CONTAINMENT EXPENSES REPORTED AT YEAR END
($000 OMITTED)</t>
  </si>
  <si>
    <t>CUMULATIVE PAID NET LOSSES AND DEFENSE AND COST CONTAINMENT EXPENSES REPORTED AT YEAR END
($000 OMITTED)</t>
  </si>
  <si>
    <t>XXX</t>
  </si>
  <si>
    <t>Payment</t>
  </si>
  <si>
    <t>Closed</t>
  </si>
  <si>
    <t>With</t>
  </si>
  <si>
    <t>Without</t>
  </si>
  <si>
    <t>BULK AND IBNR RESERVES ON NET LOSSES AND DEFENSE AND COST CONTAINMENT EXPENSES REPORTED AT YEAR END
($000 OMITTED)</t>
  </si>
  <si>
    <t>Policy</t>
  </si>
  <si>
    <t>Period</t>
  </si>
  <si>
    <t>Carrier</t>
  </si>
  <si>
    <t>Valuation</t>
  </si>
  <si>
    <t>Date</t>
  </si>
  <si>
    <t xml:space="preserve">Claim </t>
  </si>
  <si>
    <t>Count</t>
  </si>
  <si>
    <t>Open</t>
  </si>
  <si>
    <t>Indemnity</t>
  </si>
  <si>
    <t>Expense</t>
  </si>
  <si>
    <t>Reserve</t>
  </si>
  <si>
    <t>Superb</t>
  </si>
  <si>
    <t>???</t>
  </si>
  <si>
    <t>Number of 
Claims</t>
  </si>
  <si>
    <t>Ult</t>
  </si>
  <si>
    <t>Cumulative Paid Loss &amp; DCC Age-to-Age Factors</t>
  </si>
  <si>
    <t>Age-to-Age Development Stage in Months</t>
  </si>
  <si>
    <t>…</t>
  </si>
  <si>
    <t>All Yr Ave</t>
  </si>
  <si>
    <t>3 Yr Ave</t>
  </si>
  <si>
    <t>5 Yr Ave</t>
  </si>
  <si>
    <t>5 Yr Hi-Lo</t>
  </si>
  <si>
    <t>3 Yr Wt Ave</t>
  </si>
  <si>
    <t>Summary of Loss &amp; LAE Reserves</t>
  </si>
  <si>
    <t>Weighted Averages</t>
  </si>
  <si>
    <t>All Year Wtd</t>
  </si>
  <si>
    <t>Selected LDF</t>
  </si>
  <si>
    <t>CDF</t>
  </si>
  <si>
    <t>At 24 Months Using LDFs</t>
  </si>
  <si>
    <t>At 36 Months Using LDFs</t>
  </si>
  <si>
    <t>At 48 Months Using LDFs</t>
  </si>
  <si>
    <t>Color used to fix picture on individual claim data slide.</t>
  </si>
  <si>
    <t>Accident Year</t>
  </si>
  <si>
    <t>Cumulative Development Factors to Ultimate</t>
  </si>
  <si>
    <t>Estimated Loss &amp; DCC Reserves 
[(4) - (2)]</t>
  </si>
  <si>
    <t>CUMULATIVE PAID NET LOSSES AND DEFENSE AND COST CONTAINMENT EXPENSES REPORTED AT YEAR-END
($000 OMITTED)</t>
  </si>
  <si>
    <t>CUMULATIVE PAID NET LOSSES AND DEFENSE AND COST CONTAINMENT EXPENSES REPORTED AT YEAR-END
AGE-TO-AGE FACTORS</t>
  </si>
  <si>
    <t>CUMULATIVE PAID NET LOSSES AND DEFENSE AND COST CONTAINMENT EXPENSES REPORTED AT YEAR-END
AGE-TO-AGE FACTORS AND CUMULATIVE DEVELOPMENT FACTORS</t>
  </si>
  <si>
    <t>Age-to-Age Development Factors</t>
  </si>
  <si>
    <t>Estimated Ultimate Loss &amp; DCC
[(2) x (3)]</t>
  </si>
  <si>
    <t>Case Reserves =</t>
  </si>
  <si>
    <t xml:space="preserve">IBNR Reserves = </t>
  </si>
  <si>
    <t>Earned Premium</t>
  </si>
  <si>
    <t>Estimated Ultimate Loss &amp; DCC
[(2) x (4)]</t>
  </si>
  <si>
    <t>CUMULATIVE PAID NET LOSSES AND DEFENSE AND COST CONTAINMENT EXPENSES 
REPORTED AT YEAR-END 
($000 OMITTED)</t>
  </si>
  <si>
    <t>On Ult</t>
  </si>
  <si>
    <t>On Res</t>
  </si>
  <si>
    <t>On IBNR</t>
  </si>
  <si>
    <t>Commissions</t>
  </si>
  <si>
    <t>Taxes</t>
  </si>
  <si>
    <t>Profit</t>
  </si>
  <si>
    <t>Expected Loss Ratio</t>
  </si>
  <si>
    <t>Percent of Premium</t>
  </si>
  <si>
    <t>General Expenses</t>
  </si>
  <si>
    <t>Total Loss and Loss Expense Incurred</t>
  </si>
  <si>
    <t>See Below for third part of Ann State</t>
  </si>
  <si>
    <t>Loss and Loss Expense Percntage (Incurred / Premiums Earned)</t>
  </si>
  <si>
    <t>Nontabular Discount</t>
  </si>
  <si>
    <t>Losses</t>
  </si>
  <si>
    <t>Expenses</t>
  </si>
  <si>
    <t>Inter-</t>
  </si>
  <si>
    <t>Company</t>
  </si>
  <si>
    <t>Pooling</t>
  </si>
  <si>
    <t>Participation</t>
  </si>
  <si>
    <t>Percentage</t>
  </si>
  <si>
    <t>Net Balance Sheet 
Reserves After Discount</t>
  </si>
  <si>
    <t>Unpaid Factor</t>
  </si>
  <si>
    <t>Unpaid Factor = 1.00 - 1.00 / CDF</t>
  </si>
  <si>
    <t>Estimated Unpaid</t>
  </si>
  <si>
    <t>BORNHUETTER- FERGUSON PAID METHOD
($000 OMITTED)</t>
  </si>
  <si>
    <t>BORNHUETTER- FERGUSON INCURRED METHOD
($000 OMITTED)</t>
  </si>
  <si>
    <t>Unreported (IBNR) Factor</t>
  </si>
  <si>
    <t>Estimated Unreported (IBNR)</t>
  </si>
  <si>
    <t>Assumed Expected Loss &amp; DCC Ratio</t>
  </si>
  <si>
    <t>Actual Paid Loss &amp; DCC</t>
  </si>
  <si>
    <t>Estimated Ultimate Loss &amp; DCC</t>
  </si>
  <si>
    <t>Assumed Expected Loss &amp; DCC
(2) x (3)</t>
  </si>
  <si>
    <t>Cumulative Paid DCC to Cumulative Paid Losses</t>
  </si>
  <si>
    <t>($000)</t>
  </si>
  <si>
    <t>EZ INSURANCE COMPANY AUTOMOBILE LIABILITY</t>
  </si>
  <si>
    <t xml:space="preserve">CUMULATIVE PAID LOSS </t>
  </si>
  <si>
    <t xml:space="preserve">CUMULATIVE PAID DCC </t>
  </si>
  <si>
    <t>Average</t>
  </si>
  <si>
    <t>4 Point Ave</t>
  </si>
  <si>
    <t>Ave x Hi / Lo</t>
  </si>
  <si>
    <t xml:space="preserve">RATIO CUMULATIVE PAID DCC TO CUMULATIVE PAID LOSS </t>
  </si>
  <si>
    <t>RATIO CUMULATIVE PAID DCC TO CUMULATIVE PAID LOSS 
AGE-TO-AGE FACTORS</t>
  </si>
  <si>
    <t>Ratio to</t>
  </si>
  <si>
    <t>Developed</t>
  </si>
  <si>
    <t>Paid / Paid</t>
  </si>
  <si>
    <t>Ratio</t>
  </si>
  <si>
    <t>Estimated</t>
  </si>
  <si>
    <t>DCC</t>
  </si>
  <si>
    <t>DCC to</t>
  </si>
  <si>
    <t>Indicated</t>
  </si>
  <si>
    <t>Case Reserves ($000 Omitted)</t>
  </si>
  <si>
    <t>Cumulative Paid Losses ($000 Omitted)</t>
  </si>
  <si>
    <t>basic 2 slides 12 &amp; 13</t>
  </si>
  <si>
    <t>Sensitivity Analysis</t>
  </si>
  <si>
    <t>Blue areas feed Power Point Slides</t>
  </si>
  <si>
    <t>Cumulative Case Reported Losses ($000 Omitted)</t>
  </si>
  <si>
    <t>Final</t>
  </si>
  <si>
    <t>Cost</t>
  </si>
  <si>
    <t>+3,780 / 9,337</t>
  </si>
  <si>
    <t>+6,671 / 10,847</t>
  </si>
  <si>
    <t>+4,212 / 10,540</t>
  </si>
  <si>
    <t>Data above feeds blue areas to right.</t>
  </si>
  <si>
    <t>Cumulative Paid Losses 
($000 Omitted)</t>
  </si>
  <si>
    <t>Ratio Paid to Case Incurred</t>
  </si>
  <si>
    <t>Cumulative Case Incurred Losses ($000 Omitted)</t>
  </si>
  <si>
    <t>Ratio Paid to Case Incurred
($000 Omitted)</t>
  </si>
  <si>
    <t>Ratio Closed to Reported Claim Count</t>
  </si>
  <si>
    <t>Average Case Incurred</t>
  </si>
  <si>
    <t>+4,901 / 11,875</t>
  </si>
  <si>
    <t>+7,541 / 12,205</t>
  </si>
  <si>
    <t>Average Case Reserve</t>
  </si>
  <si>
    <t>Paid 
Loss &amp; DCC</t>
  </si>
  <si>
    <t>Case 
Loss &amp; DCC Reserve</t>
  </si>
  <si>
    <t>Expected Loss Ratio Method</t>
  </si>
  <si>
    <t>Paid Bornhuetter-Freguson Method</t>
  </si>
  <si>
    <t>Incurred Bornhuetter-Freguson Method</t>
  </si>
  <si>
    <t>Average of Methods</t>
  </si>
  <si>
    <t>Indicated Ultimate Loss &amp; DCC</t>
  </si>
  <si>
    <t>Paid LDF Development Method</t>
  </si>
  <si>
    <t>Incurred LDF Development Method</t>
  </si>
  <si>
    <t>.</t>
  </si>
  <si>
    <t>Estimated Ultimate Loss &amp; DCC Ratio 
[(5) / (6)]</t>
  </si>
  <si>
    <t>(Percent of Premium Available for Loss &amp; LAE)</t>
  </si>
  <si>
    <t>Incidents</t>
  </si>
  <si>
    <t>Incident</t>
  </si>
  <si>
    <t>Claim Management Group - General Liability (Spring Manufacturing Company) Incidents Only</t>
  </si>
  <si>
    <t>Claim Management Group - General Liability (Spring Manufacturing Company) Claims</t>
  </si>
  <si>
    <t>120 - Ult</t>
  </si>
  <si>
    <t>Category 
of 
Expense</t>
  </si>
  <si>
    <t>= 1 - 1 / 1.907</t>
  </si>
  <si>
    <t>= 1 - 1 / 1.064</t>
  </si>
  <si>
    <t>CUMULATIVE INCURRED NET LOSSES AND DEFENSE AND COST CONTAINMENT EXPENSES REPORTED AT YEAR-END
AGE-TO-AGE FACTORS</t>
  </si>
  <si>
    <t>CUMULATIVE INCURRED  NET LOSSES AND DEFENSE AND COST CONTAINMENT EXPENSES REPORTED AT YEAR-END
($000 OMITTED)</t>
  </si>
  <si>
    <t>Unreported Factor = 1.00 - 1.00 / CDF</t>
  </si>
</sst>
</file>

<file path=xl/styles.xml><?xml version="1.0" encoding="utf-8"?>
<styleSheet xmlns="http://schemas.openxmlformats.org/spreadsheetml/2006/main">
  <numFmts count="12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_(* #,##0.000_);_(* \(#,##0.000\);_(* &quot;-&quot;???_);_(@_)"/>
    <numFmt numFmtId="167" formatCode="General_)"/>
    <numFmt numFmtId="168" formatCode="mm/dd/yyyy"/>
    <numFmt numFmtId="169" formatCode="_(* #,##0.000_);_(* \(#,##0.000\);_(* &quot;-&quot;??_);_(@_)"/>
    <numFmt numFmtId="170" formatCode="\(0\)"/>
    <numFmt numFmtId="171" formatCode="0.0%"/>
    <numFmt numFmtId="172" formatCode="_(* #,##0.0000_);_(* \(#,##0.0000\);_(* &quot;-&quot;??_);_(@_)"/>
  </numFmts>
  <fonts count="3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0070C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12"/>
      <name val="Times New Roman"/>
      <family val="1"/>
    </font>
    <font>
      <b/>
      <sz val="13"/>
      <name val="Times New Roman"/>
      <family val="1"/>
    </font>
    <font>
      <sz val="10"/>
      <color theme="1"/>
      <name val="Times New Roman"/>
      <family val="1"/>
    </font>
    <font>
      <sz val="10"/>
      <color indexed="43"/>
      <name val="Times New Roman"/>
      <family val="1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Times New Roman"/>
      <family val="1"/>
    </font>
    <font>
      <sz val="9"/>
      <color theme="0"/>
      <name val="Times New Roman"/>
      <family val="1"/>
    </font>
    <font>
      <b/>
      <sz val="10"/>
      <color theme="0"/>
      <name val="Times New Roman"/>
      <family val="1"/>
    </font>
    <font>
      <sz val="11"/>
      <color theme="1"/>
      <name val="Times New Roman"/>
      <family val="1"/>
    </font>
    <font>
      <sz val="10"/>
      <color theme="0"/>
      <name val="Arial"/>
      <family val="2"/>
    </font>
    <font>
      <sz val="15"/>
      <color theme="0"/>
      <name val="Times New Roman"/>
      <family val="1"/>
    </font>
    <font>
      <sz val="15"/>
      <color theme="1"/>
      <name val="Arial"/>
      <family val="2"/>
    </font>
    <font>
      <sz val="13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name val="Arial"/>
      <family val="2"/>
    </font>
    <font>
      <sz val="10"/>
      <color indexed="43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1"/>
      <color theme="0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13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6"/>
      </left>
      <right/>
      <top style="thin">
        <color indexed="26"/>
      </top>
      <bottom/>
      <diagonal/>
    </border>
    <border>
      <left/>
      <right/>
      <top style="thin">
        <color indexed="26"/>
      </top>
      <bottom/>
      <diagonal/>
    </border>
    <border>
      <left/>
      <right style="thin">
        <color indexed="26"/>
      </right>
      <top style="thin">
        <color indexed="26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6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3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theme="0"/>
      </bottom>
      <diagonal/>
    </border>
    <border>
      <left style="thin">
        <color indexed="13"/>
      </left>
      <right/>
      <top/>
      <bottom style="thin">
        <color theme="0"/>
      </bottom>
      <diagonal/>
    </border>
    <border>
      <left/>
      <right style="thin">
        <color indexed="13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/>
      <top/>
      <bottom style="thin">
        <color indexed="26"/>
      </bottom>
      <diagonal/>
    </border>
    <border>
      <left/>
      <right/>
      <top/>
      <bottom style="thin">
        <color indexed="26"/>
      </bottom>
      <diagonal/>
    </border>
    <border>
      <left/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/>
      <top/>
      <bottom/>
      <diagonal/>
    </border>
    <border>
      <left/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 style="thin">
        <color theme="0"/>
      </top>
      <bottom style="thin">
        <color theme="0"/>
      </bottom>
      <diagonal/>
    </border>
    <border>
      <left/>
      <right style="thin">
        <color indexed="26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</cellStyleXfs>
  <cellXfs count="5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/>
    <xf numFmtId="41" fontId="0" fillId="0" borderId="2" xfId="0" applyNumberFormat="1" applyBorder="1"/>
    <xf numFmtId="41" fontId="0" fillId="0" borderId="5" xfId="0" applyNumberFormat="1" applyBorder="1"/>
    <xf numFmtId="41" fontId="0" fillId="2" borderId="7" xfId="0" applyNumberFormat="1" applyFill="1" applyBorder="1" applyProtection="1">
      <protection locked="0"/>
    </xf>
    <xf numFmtId="41" fontId="0" fillId="0" borderId="8" xfId="0" applyNumberFormat="1" applyBorder="1"/>
    <xf numFmtId="0" fontId="0" fillId="0" borderId="3" xfId="0" applyBorder="1"/>
    <xf numFmtId="41" fontId="0" fillId="0" borderId="0" xfId="0" applyNumberFormat="1"/>
    <xf numFmtId="0" fontId="2" fillId="0" borderId="0" xfId="0" quotePrefix="1" applyFont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14" xfId="0" applyFont="1" applyBorder="1" applyAlignment="1">
      <alignment horizontal="centerContinuous"/>
    </xf>
    <xf numFmtId="0" fontId="8" fillId="0" borderId="15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10" fillId="0" borderId="0" xfId="1" applyNumberFormat="1" applyFont="1"/>
    <xf numFmtId="0" fontId="8" fillId="0" borderId="3" xfId="0" applyFont="1" applyBorder="1" applyAlignment="1">
      <alignment horizontal="center"/>
    </xf>
    <xf numFmtId="0" fontId="0" fillId="2" borderId="0" xfId="0" applyFill="1" applyProtection="1">
      <protection locked="0"/>
    </xf>
    <xf numFmtId="0" fontId="0" fillId="2" borderId="21" xfId="0" applyFill="1" applyBorder="1" applyProtection="1">
      <protection locked="0"/>
    </xf>
    <xf numFmtId="0" fontId="9" fillId="0" borderId="0" xfId="0" quotePrefix="1" applyFont="1" applyAlignment="1">
      <alignment horizontal="left"/>
    </xf>
    <xf numFmtId="0" fontId="8" fillId="0" borderId="0" xfId="0" applyFont="1"/>
    <xf numFmtId="0" fontId="9" fillId="0" borderId="0" xfId="0" applyFont="1"/>
    <xf numFmtId="41" fontId="8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2" xfId="0" applyFont="1" applyBorder="1" applyAlignment="1">
      <alignment horizontal="centerContinuous"/>
    </xf>
    <xf numFmtId="0" fontId="9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/>
    <xf numFmtId="164" fontId="11" fillId="0" borderId="0" xfId="1" applyNumberFormat="1" applyFont="1"/>
    <xf numFmtId="165" fontId="8" fillId="0" borderId="0" xfId="0" quotePrefix="1" applyNumberFormat="1" applyFont="1" applyAlignment="1">
      <alignment horizontal="center"/>
    </xf>
    <xf numFmtId="0" fontId="8" fillId="0" borderId="14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8" fillId="0" borderId="17" xfId="0" quotePrefix="1" applyFont="1" applyBorder="1" applyAlignment="1">
      <alignment horizontal="center"/>
    </xf>
    <xf numFmtId="165" fontId="8" fillId="2" borderId="17" xfId="0" quotePrefix="1" applyNumberFormat="1" applyFont="1" applyFill="1" applyBorder="1" applyAlignment="1" applyProtection="1">
      <alignment horizontal="center"/>
      <protection locked="0"/>
    </xf>
    <xf numFmtId="166" fontId="8" fillId="0" borderId="0" xfId="0" applyNumberFormat="1" applyFont="1"/>
    <xf numFmtId="166" fontId="8" fillId="0" borderId="0" xfId="0" applyNumberFormat="1" applyFont="1" applyAlignment="1">
      <alignment horizontal="center"/>
    </xf>
    <xf numFmtId="166" fontId="9" fillId="0" borderId="0" xfId="0" quotePrefix="1" applyNumberFormat="1" applyFont="1"/>
    <xf numFmtId="166" fontId="9" fillId="0" borderId="0" xfId="0" applyNumberFormat="1" applyFont="1"/>
    <xf numFmtId="165" fontId="12" fillId="0" borderId="0" xfId="0" quotePrefix="1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65" fontId="13" fillId="2" borderId="17" xfId="0" quotePrefix="1" applyNumberFormat="1" applyFont="1" applyFill="1" applyBorder="1" applyAlignment="1" applyProtection="1">
      <alignment horizontal="center"/>
      <protection locked="0"/>
    </xf>
    <xf numFmtId="166" fontId="8" fillId="0" borderId="0" xfId="0" applyNumberFormat="1" applyFont="1" applyFill="1"/>
    <xf numFmtId="0" fontId="8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1" fontId="7" fillId="0" borderId="0" xfId="0" applyNumberFormat="1" applyFont="1" applyFill="1"/>
    <xf numFmtId="41" fontId="7" fillId="0" borderId="9" xfId="0" applyNumberFormat="1" applyFont="1" applyFill="1" applyBorder="1"/>
    <xf numFmtId="0" fontId="6" fillId="0" borderId="0" xfId="0" quotePrefix="1" applyFont="1" applyFill="1" applyAlignment="1">
      <alignment horizontal="left"/>
    </xf>
    <xf numFmtId="0" fontId="14" fillId="0" borderId="0" xfId="0" quotePrefix="1" applyFont="1" applyFill="1" applyAlignment="1">
      <alignment horizontal="left"/>
    </xf>
    <xf numFmtId="41" fontId="0" fillId="3" borderId="2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2" fillId="0" borderId="0" xfId="0" quotePrefix="1" applyFont="1" applyFill="1" applyAlignment="1">
      <alignment horizontal="left"/>
    </xf>
    <xf numFmtId="0" fontId="8" fillId="0" borderId="4" xfId="0" applyFont="1" applyBorder="1"/>
    <xf numFmtId="0" fontId="8" fillId="0" borderId="14" xfId="0" applyFont="1" applyBorder="1"/>
    <xf numFmtId="0" fontId="8" fillId="0" borderId="22" xfId="0" applyFont="1" applyBorder="1"/>
    <xf numFmtId="165" fontId="8" fillId="0" borderId="5" xfId="0" quotePrefix="1" applyNumberFormat="1" applyFont="1" applyBorder="1" applyAlignment="1">
      <alignment horizontal="center"/>
    </xf>
    <xf numFmtId="165" fontId="8" fillId="0" borderId="0" xfId="0" quotePrefix="1" applyNumberFormat="1" applyFont="1" applyBorder="1" applyAlignment="1">
      <alignment horizontal="center"/>
    </xf>
    <xf numFmtId="165" fontId="8" fillId="0" borderId="8" xfId="0" quotePrefix="1" applyNumberFormat="1" applyFont="1" applyBorder="1" applyAlignment="1">
      <alignment horizontal="center"/>
    </xf>
    <xf numFmtId="165" fontId="8" fillId="0" borderId="6" xfId="0" quotePrefix="1" applyNumberFormat="1" applyFont="1" applyBorder="1" applyAlignment="1">
      <alignment horizontal="center"/>
    </xf>
    <xf numFmtId="165" fontId="8" fillId="0" borderId="23" xfId="0" quotePrefix="1" applyNumberFormat="1" applyFont="1" applyBorder="1" applyAlignment="1">
      <alignment horizontal="center"/>
    </xf>
    <xf numFmtId="165" fontId="8" fillId="0" borderId="24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10" fillId="0" borderId="5" xfId="1" applyNumberFormat="1" applyFont="1" applyBorder="1"/>
    <xf numFmtId="164" fontId="10" fillId="0" borderId="0" xfId="1" applyNumberFormat="1" applyFont="1" applyBorder="1"/>
    <xf numFmtId="164" fontId="10" fillId="0" borderId="8" xfId="1" applyNumberFormat="1" applyFont="1" applyBorder="1"/>
    <xf numFmtId="164" fontId="10" fillId="0" borderId="6" xfId="1" applyNumberFormat="1" applyFont="1" applyBorder="1"/>
    <xf numFmtId="164" fontId="10" fillId="0" borderId="23" xfId="1" applyNumberFormat="1" applyFont="1" applyBorder="1"/>
    <xf numFmtId="164" fontId="10" fillId="0" borderId="24" xfId="1" applyNumberFormat="1" applyFont="1" applyBorder="1"/>
    <xf numFmtId="0" fontId="8" fillId="0" borderId="8" xfId="0" applyFont="1" applyBorder="1"/>
    <xf numFmtId="166" fontId="8" fillId="0" borderId="23" xfId="0" applyNumberFormat="1" applyFont="1" applyBorder="1" applyAlignment="1">
      <alignment horizontal="center"/>
    </xf>
    <xf numFmtId="166" fontId="8" fillId="0" borderId="24" xfId="0" applyNumberFormat="1" applyFont="1" applyBorder="1" applyAlignment="1">
      <alignment horizontal="center"/>
    </xf>
    <xf numFmtId="164" fontId="10" fillId="0" borderId="14" xfId="1" applyNumberFormat="1" applyFont="1" applyBorder="1"/>
    <xf numFmtId="164" fontId="10" fillId="0" borderId="22" xfId="1" applyNumberFormat="1" applyFon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23" xfId="0" applyBorder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0" xfId="0" quotePrefix="1" applyFont="1" applyFill="1" applyAlignment="1">
      <alignment horizontal="left"/>
    </xf>
    <xf numFmtId="0" fontId="0" fillId="4" borderId="0" xfId="0" applyFill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0" xfId="0" applyFont="1" applyBorder="1" applyAlignment="1">
      <alignment horizontal="centerContinuous"/>
    </xf>
    <xf numFmtId="0" fontId="9" fillId="0" borderId="19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15" fillId="0" borderId="0" xfId="0" applyFont="1"/>
    <xf numFmtId="164" fontId="15" fillId="0" borderId="0" xfId="0" applyNumberFormat="1" applyFont="1"/>
    <xf numFmtId="0" fontId="15" fillId="0" borderId="0" xfId="0" applyFont="1" applyFill="1"/>
    <xf numFmtId="167" fontId="16" fillId="6" borderId="0" xfId="0" applyNumberFormat="1" applyFont="1" applyFill="1" applyProtection="1"/>
    <xf numFmtId="167" fontId="16" fillId="6" borderId="27" xfId="0" applyNumberFormat="1" applyFont="1" applyFill="1" applyBorder="1" applyAlignment="1" applyProtection="1">
      <alignment horizontal="centerContinuous"/>
    </xf>
    <xf numFmtId="167" fontId="16" fillId="6" borderId="28" xfId="0" applyNumberFormat="1" applyFont="1" applyFill="1" applyBorder="1" applyAlignment="1">
      <alignment horizontal="centerContinuous"/>
    </xf>
    <xf numFmtId="167" fontId="16" fillId="6" borderId="29" xfId="0" applyNumberFormat="1" applyFont="1" applyFill="1" applyBorder="1" applyAlignment="1">
      <alignment horizontal="centerContinuous"/>
    </xf>
    <xf numFmtId="167" fontId="16" fillId="6" borderId="28" xfId="0" applyNumberFormat="1" applyFont="1" applyFill="1" applyBorder="1" applyAlignment="1" applyProtection="1">
      <alignment horizontal="centerContinuous"/>
    </xf>
    <xf numFmtId="167" fontId="16" fillId="6" borderId="30" xfId="0" applyNumberFormat="1" applyFont="1" applyFill="1" applyBorder="1"/>
    <xf numFmtId="167" fontId="16" fillId="6" borderId="0" xfId="0" applyNumberFormat="1" applyFont="1" applyFill="1" applyAlignment="1" applyProtection="1">
      <alignment horizontal="center"/>
    </xf>
    <xf numFmtId="167" fontId="16" fillId="6" borderId="31" xfId="0" applyNumberFormat="1" applyFont="1" applyFill="1" applyBorder="1" applyAlignment="1" applyProtection="1">
      <alignment horizontal="center"/>
    </xf>
    <xf numFmtId="167" fontId="16" fillId="6" borderId="32" xfId="0" applyNumberFormat="1" applyFont="1" applyFill="1" applyBorder="1" applyAlignment="1">
      <alignment horizontal="centerContinuous"/>
    </xf>
    <xf numFmtId="167" fontId="16" fillId="6" borderId="33" xfId="0" applyNumberFormat="1" applyFont="1" applyFill="1" applyBorder="1" applyAlignment="1">
      <alignment horizontal="centerContinuous"/>
    </xf>
    <xf numFmtId="167" fontId="16" fillId="6" borderId="32" xfId="0" applyNumberFormat="1" applyFont="1" applyFill="1" applyBorder="1" applyAlignment="1" applyProtection="1">
      <alignment horizontal="centerContinuous"/>
    </xf>
    <xf numFmtId="167" fontId="16" fillId="6" borderId="0" xfId="0" applyNumberFormat="1" applyFont="1" applyFill="1" applyBorder="1" applyAlignment="1">
      <alignment horizontal="center"/>
    </xf>
    <xf numFmtId="167" fontId="16" fillId="6" borderId="32" xfId="0" applyNumberFormat="1" applyFont="1" applyFill="1" applyBorder="1"/>
    <xf numFmtId="167" fontId="16" fillId="6" borderId="41" xfId="0" applyNumberFormat="1" applyFont="1" applyFill="1" applyBorder="1"/>
    <xf numFmtId="167" fontId="16" fillId="6" borderId="35" xfId="0" applyNumberFormat="1" applyFont="1" applyFill="1" applyBorder="1" applyAlignment="1" applyProtection="1">
      <alignment horizontal="centerContinuous"/>
    </xf>
    <xf numFmtId="167" fontId="16" fillId="6" borderId="36" xfId="0" applyNumberFormat="1" applyFont="1" applyFill="1" applyBorder="1" applyAlignment="1">
      <alignment horizontal="centerContinuous"/>
    </xf>
    <xf numFmtId="167" fontId="16" fillId="6" borderId="0" xfId="0" applyNumberFormat="1" applyFont="1" applyFill="1" applyBorder="1" applyAlignment="1" applyProtection="1">
      <alignment horizontal="center"/>
    </xf>
    <xf numFmtId="167" fontId="16" fillId="6" borderId="40" xfId="0" applyNumberFormat="1" applyFont="1" applyFill="1" applyBorder="1" applyAlignment="1" applyProtection="1">
      <alignment horizontal="center"/>
    </xf>
    <xf numFmtId="167" fontId="16" fillId="6" borderId="42" xfId="0" applyNumberFormat="1" applyFont="1" applyFill="1" applyBorder="1" applyAlignment="1" applyProtection="1">
      <alignment horizontal="center"/>
    </xf>
    <xf numFmtId="167" fontId="16" fillId="6" borderId="0" xfId="0" quotePrefix="1" applyNumberFormat="1" applyFont="1" applyFill="1" applyAlignment="1" applyProtection="1">
      <alignment horizontal="center" wrapText="1"/>
    </xf>
    <xf numFmtId="167" fontId="16" fillId="6" borderId="34" xfId="0" applyNumberFormat="1" applyFont="1" applyFill="1" applyBorder="1"/>
    <xf numFmtId="167" fontId="16" fillId="6" borderId="30" xfId="0" applyNumberFormat="1" applyFont="1" applyFill="1" applyBorder="1" applyAlignment="1" applyProtection="1">
      <alignment horizontal="center"/>
    </xf>
    <xf numFmtId="167" fontId="16" fillId="6" borderId="34" xfId="0" applyNumberFormat="1" applyFont="1" applyFill="1" applyBorder="1" applyAlignment="1" applyProtection="1">
      <alignment horizontal="center"/>
    </xf>
    <xf numFmtId="167" fontId="16" fillId="6" borderId="40" xfId="0" quotePrefix="1" applyNumberFormat="1" applyFont="1" applyFill="1" applyBorder="1" applyAlignment="1" applyProtection="1">
      <alignment horizontal="center"/>
    </xf>
    <xf numFmtId="167" fontId="16" fillId="6" borderId="34" xfId="0" quotePrefix="1" applyNumberFormat="1" applyFont="1" applyFill="1" applyBorder="1" applyAlignment="1" applyProtection="1">
      <alignment horizontal="center"/>
    </xf>
    <xf numFmtId="167" fontId="16" fillId="6" borderId="37" xfId="0" applyNumberFormat="1" applyFont="1" applyFill="1" applyBorder="1" applyAlignment="1" applyProtection="1">
      <alignment horizontal="center"/>
    </xf>
    <xf numFmtId="167" fontId="16" fillId="6" borderId="32" xfId="0" applyNumberFormat="1" applyFont="1" applyFill="1" applyBorder="1" applyAlignment="1" applyProtection="1">
      <alignment horizontal="center"/>
    </xf>
    <xf numFmtId="164" fontId="16" fillId="6" borderId="41" xfId="1" applyNumberFormat="1" applyFont="1" applyFill="1" applyBorder="1"/>
    <xf numFmtId="167" fontId="16" fillId="6" borderId="40" xfId="0" applyNumberFormat="1" applyFont="1" applyFill="1" applyBorder="1"/>
    <xf numFmtId="164" fontId="16" fillId="6" borderId="42" xfId="1" applyNumberFormat="1" applyFont="1" applyFill="1" applyBorder="1"/>
    <xf numFmtId="2" fontId="16" fillId="6" borderId="34" xfId="0" applyNumberFormat="1" applyFont="1" applyFill="1" applyBorder="1" applyAlignment="1" applyProtection="1">
      <alignment horizontal="center"/>
    </xf>
    <xf numFmtId="164" fontId="16" fillId="6" borderId="34" xfId="1" applyNumberFormat="1" applyFont="1" applyFill="1" applyBorder="1"/>
    <xf numFmtId="164" fontId="16" fillId="6" borderId="0" xfId="1" applyNumberFormat="1" applyFont="1" applyFill="1" applyBorder="1"/>
    <xf numFmtId="164" fontId="16" fillId="6" borderId="40" xfId="1" applyNumberFormat="1" applyFont="1" applyFill="1" applyBorder="1"/>
    <xf numFmtId="164" fontId="16" fillId="6" borderId="44" xfId="1" applyNumberFormat="1" applyFont="1" applyFill="1" applyBorder="1"/>
    <xf numFmtId="164" fontId="16" fillId="6" borderId="42" xfId="1" applyNumberFormat="1" applyFont="1" applyFill="1" applyBorder="1" applyAlignment="1">
      <alignment horizontal="center"/>
    </xf>
    <xf numFmtId="164" fontId="16" fillId="6" borderId="43" xfId="1" applyNumberFormat="1" applyFont="1" applyFill="1" applyBorder="1"/>
    <xf numFmtId="164" fontId="16" fillId="6" borderId="45" xfId="1" applyNumberFormat="1" applyFont="1" applyFill="1" applyBorder="1"/>
    <xf numFmtId="164" fontId="16" fillId="6" borderId="43" xfId="1" applyNumberFormat="1" applyFont="1" applyFill="1" applyBorder="1" applyAlignment="1">
      <alignment horizontal="center"/>
    </xf>
    <xf numFmtId="167" fontId="16" fillId="6" borderId="31" xfId="0" applyNumberFormat="1" applyFont="1" applyFill="1" applyBorder="1" applyAlignment="1" applyProtection="1">
      <alignment horizontal="left"/>
    </xf>
    <xf numFmtId="167" fontId="16" fillId="6" borderId="28" xfId="0" applyNumberFormat="1" applyFont="1" applyFill="1" applyBorder="1" applyAlignment="1" applyProtection="1">
      <alignment horizontal="center"/>
    </xf>
    <xf numFmtId="167" fontId="16" fillId="6" borderId="27" xfId="0" applyNumberFormat="1" applyFont="1" applyFill="1" applyBorder="1" applyAlignment="1" applyProtection="1">
      <alignment horizontal="center"/>
    </xf>
    <xf numFmtId="164" fontId="16" fillId="6" borderId="39" xfId="1" applyNumberFormat="1" applyFont="1" applyFill="1" applyBorder="1"/>
    <xf numFmtId="167" fontId="16" fillId="6" borderId="36" xfId="0" applyNumberFormat="1" applyFont="1" applyFill="1" applyBorder="1" applyAlignment="1" applyProtection="1">
      <alignment horizontal="center"/>
    </xf>
    <xf numFmtId="167" fontId="16" fillId="6" borderId="37" xfId="0" applyNumberFormat="1" applyFont="1" applyFill="1" applyBorder="1" applyAlignment="1">
      <alignment horizontal="centerContinuous"/>
    </xf>
    <xf numFmtId="167" fontId="16" fillId="6" borderId="33" xfId="0" applyNumberFormat="1" applyFont="1" applyFill="1" applyBorder="1" applyAlignment="1" applyProtection="1">
      <alignment horizontal="center"/>
    </xf>
    <xf numFmtId="167" fontId="16" fillId="6" borderId="0" xfId="0" applyNumberFormat="1" applyFont="1" applyFill="1" applyBorder="1" applyAlignment="1" applyProtection="1">
      <alignment horizontal="centerContinuous"/>
    </xf>
    <xf numFmtId="167" fontId="16" fillId="6" borderId="0" xfId="0" applyNumberFormat="1" applyFont="1" applyFill="1" applyBorder="1" applyAlignment="1">
      <alignment horizontal="centerContinuous"/>
    </xf>
    <xf numFmtId="167" fontId="16" fillId="6" borderId="46" xfId="0" applyNumberFormat="1" applyFont="1" applyFill="1" applyBorder="1" applyAlignment="1">
      <alignment horizontal="centerContinuous"/>
    </xf>
    <xf numFmtId="167" fontId="16" fillId="6" borderId="38" xfId="0" applyNumberFormat="1" applyFont="1" applyFill="1" applyBorder="1" applyAlignment="1" applyProtection="1">
      <alignment horizontal="center"/>
    </xf>
    <xf numFmtId="167" fontId="16" fillId="6" borderId="34" xfId="0" quotePrefix="1" applyNumberFormat="1" applyFont="1" applyFill="1" applyBorder="1" applyAlignment="1" applyProtection="1">
      <alignment horizontal="center" wrapText="1"/>
    </xf>
    <xf numFmtId="167" fontId="16" fillId="6" borderId="38" xfId="0" quotePrefix="1" applyNumberFormat="1" applyFont="1" applyFill="1" applyBorder="1" applyAlignment="1" applyProtection="1">
      <alignment horizontal="center" wrapText="1"/>
    </xf>
    <xf numFmtId="167" fontId="16" fillId="6" borderId="35" xfId="0" applyNumberFormat="1" applyFont="1" applyFill="1" applyBorder="1" applyAlignment="1" applyProtection="1">
      <alignment horizontal="center"/>
    </xf>
    <xf numFmtId="167" fontId="16" fillId="6" borderId="47" xfId="0" applyNumberFormat="1" applyFont="1" applyFill="1" applyBorder="1" applyAlignment="1" applyProtection="1">
      <alignment horizontal="center"/>
    </xf>
    <xf numFmtId="167" fontId="16" fillId="6" borderId="46" xfId="0" applyNumberFormat="1" applyFont="1" applyFill="1" applyBorder="1" applyAlignment="1" applyProtection="1">
      <alignment horizontal="center"/>
    </xf>
    <xf numFmtId="167" fontId="16" fillId="6" borderId="49" xfId="0" applyNumberFormat="1" applyFont="1" applyFill="1" applyBorder="1" applyAlignment="1" applyProtection="1">
      <alignment horizontal="center"/>
    </xf>
    <xf numFmtId="167" fontId="16" fillId="6" borderId="48" xfId="0" applyNumberFormat="1" applyFont="1" applyFill="1" applyBorder="1" applyAlignment="1" applyProtection="1">
      <alignment horizontal="center"/>
    </xf>
    <xf numFmtId="167" fontId="16" fillId="6" borderId="50" xfId="0" applyNumberFormat="1" applyFont="1" applyFill="1" applyBorder="1" applyAlignment="1" applyProtection="1">
      <alignment horizontal="center"/>
    </xf>
    <xf numFmtId="0" fontId="19" fillId="6" borderId="0" xfId="0" applyFont="1" applyFill="1"/>
    <xf numFmtId="167" fontId="19" fillId="6" borderId="0" xfId="0" applyNumberFormat="1" applyFont="1" applyFill="1" applyAlignment="1" applyProtection="1">
      <alignment horizontal="center"/>
    </xf>
    <xf numFmtId="0" fontId="19" fillId="6" borderId="41" xfId="0" applyFont="1" applyFill="1" applyBorder="1" applyAlignment="1">
      <alignment horizontal="center"/>
    </xf>
    <xf numFmtId="0" fontId="19" fillId="6" borderId="42" xfId="0" applyFont="1" applyFill="1" applyBorder="1"/>
    <xf numFmtId="0" fontId="19" fillId="6" borderId="42" xfId="0" applyFont="1" applyFill="1" applyBorder="1" applyAlignment="1">
      <alignment horizontal="center"/>
    </xf>
    <xf numFmtId="164" fontId="19" fillId="6" borderId="42" xfId="1" applyNumberFormat="1" applyFont="1" applyFill="1" applyBorder="1"/>
    <xf numFmtId="164" fontId="19" fillId="6" borderId="43" xfId="1" applyNumberFormat="1" applyFont="1" applyFill="1" applyBorder="1"/>
    <xf numFmtId="0" fontId="19" fillId="6" borderId="51" xfId="0" applyFont="1" applyFill="1" applyBorder="1" applyAlignment="1">
      <alignment horizontal="centerContinuous"/>
    </xf>
    <xf numFmtId="0" fontId="19" fillId="6" borderId="53" xfId="0" applyFont="1" applyFill="1" applyBorder="1" applyAlignment="1">
      <alignment horizontal="centerContinuous"/>
    </xf>
    <xf numFmtId="0" fontId="19" fillId="6" borderId="52" xfId="0" applyFont="1" applyFill="1" applyBorder="1" applyAlignment="1">
      <alignment horizontal="centerContinuous"/>
    </xf>
    <xf numFmtId="167" fontId="19" fillId="6" borderId="0" xfId="0" applyNumberFormat="1" applyFont="1" applyFill="1" applyBorder="1" applyAlignment="1" applyProtection="1">
      <alignment horizontal="left"/>
    </xf>
    <xf numFmtId="0" fontId="19" fillId="6" borderId="0" xfId="0" applyFont="1" applyFill="1" applyBorder="1"/>
    <xf numFmtId="167" fontId="19" fillId="6" borderId="41" xfId="0" applyNumberFormat="1" applyFont="1" applyFill="1" applyBorder="1" applyAlignment="1" applyProtection="1">
      <alignment horizontal="center"/>
    </xf>
    <xf numFmtId="2" fontId="19" fillId="6" borderId="42" xfId="0" applyNumberFormat="1" applyFont="1" applyFill="1" applyBorder="1" applyAlignment="1" applyProtection="1">
      <alignment horizontal="center"/>
    </xf>
    <xf numFmtId="167" fontId="19" fillId="6" borderId="43" xfId="0" applyNumberFormat="1" applyFont="1" applyFill="1" applyBorder="1" applyAlignment="1" applyProtection="1">
      <alignment horizontal="center"/>
    </xf>
    <xf numFmtId="164" fontId="19" fillId="6" borderId="42" xfId="0" applyNumberFormat="1" applyFont="1" applyFill="1" applyBorder="1"/>
    <xf numFmtId="164" fontId="19" fillId="6" borderId="39" xfId="0" applyNumberFormat="1" applyFont="1" applyFill="1" applyBorder="1"/>
    <xf numFmtId="167" fontId="19" fillId="6" borderId="39" xfId="0" applyNumberFormat="1" applyFont="1" applyFill="1" applyBorder="1" applyAlignment="1" applyProtection="1">
      <alignment horizontal="left"/>
    </xf>
    <xf numFmtId="0" fontId="19" fillId="6" borderId="43" xfId="0" applyFont="1" applyFill="1" applyBorder="1" applyAlignment="1">
      <alignment horizontal="center"/>
    </xf>
    <xf numFmtId="0" fontId="19" fillId="6" borderId="51" xfId="0" applyFont="1" applyFill="1" applyBorder="1" applyAlignment="1">
      <alignment horizontal="centerContinuous" wrapText="1"/>
    </xf>
    <xf numFmtId="164" fontId="19" fillId="6" borderId="42" xfId="1" quotePrefix="1" applyNumberFormat="1" applyFont="1" applyFill="1" applyBorder="1" applyAlignment="1">
      <alignment horizontal="center"/>
    </xf>
    <xf numFmtId="164" fontId="19" fillId="6" borderId="43" xfId="1" quotePrefix="1" applyNumberFormat="1" applyFont="1" applyFill="1" applyBorder="1" applyAlignment="1">
      <alignment horizontal="center"/>
    </xf>
    <xf numFmtId="0" fontId="19" fillId="6" borderId="42" xfId="0" quotePrefix="1" applyFont="1" applyFill="1" applyBorder="1" applyAlignment="1">
      <alignment horizontal="center"/>
    </xf>
    <xf numFmtId="167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Border="1"/>
    <xf numFmtId="0" fontId="19" fillId="0" borderId="0" xfId="0" applyFont="1" applyFill="1"/>
    <xf numFmtId="167" fontId="19" fillId="0" borderId="54" xfId="0" applyNumberFormat="1" applyFont="1" applyFill="1" applyBorder="1" applyAlignment="1" applyProtection="1">
      <alignment horizontal="left"/>
    </xf>
    <xf numFmtId="164" fontId="19" fillId="0" borderId="54" xfId="0" applyNumberFormat="1" applyFont="1" applyFill="1" applyBorder="1"/>
    <xf numFmtId="167" fontId="19" fillId="0" borderId="0" xfId="0" applyNumberFormat="1" applyFont="1" applyFill="1" applyAlignment="1" applyProtection="1">
      <alignment horizontal="center"/>
    </xf>
    <xf numFmtId="0" fontId="20" fillId="6" borderId="51" xfId="0" applyFont="1" applyFill="1" applyBorder="1" applyAlignment="1">
      <alignment horizontal="centerContinuous" wrapText="1"/>
    </xf>
    <xf numFmtId="0" fontId="20" fillId="6" borderId="52" xfId="0" applyFont="1" applyFill="1" applyBorder="1" applyAlignment="1">
      <alignment horizontal="centerContinuous"/>
    </xf>
    <xf numFmtId="0" fontId="20" fillId="6" borderId="53" xfId="0" applyFont="1" applyFill="1" applyBorder="1" applyAlignment="1">
      <alignment horizontal="centerContinuous"/>
    </xf>
    <xf numFmtId="164" fontId="0" fillId="0" borderId="0" xfId="1" applyNumberFormat="1" applyFont="1"/>
    <xf numFmtId="164" fontId="0" fillId="0" borderId="0" xfId="0" applyNumberFormat="1"/>
    <xf numFmtId="0" fontId="17" fillId="5" borderId="14" xfId="0" applyFont="1" applyFill="1" applyBorder="1" applyAlignment="1">
      <alignment horizontal="centerContinuous"/>
    </xf>
    <xf numFmtId="0" fontId="17" fillId="5" borderId="22" xfId="0" applyFont="1" applyFill="1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168" fontId="0" fillId="0" borderId="0" xfId="0" applyNumberFormat="1" applyBorder="1"/>
    <xf numFmtId="164" fontId="0" fillId="0" borderId="0" xfId="1" applyNumberFormat="1" applyFont="1" applyBorder="1"/>
    <xf numFmtId="164" fontId="0" fillId="0" borderId="8" xfId="1" applyNumberFormat="1" applyFont="1" applyBorder="1"/>
    <xf numFmtId="0" fontId="0" fillId="0" borderId="8" xfId="0" applyBorder="1"/>
    <xf numFmtId="0" fontId="17" fillId="5" borderId="0" xfId="0" applyFont="1" applyFill="1" applyBorder="1" applyAlignment="1">
      <alignment horizontal="centerContinuous"/>
    </xf>
    <xf numFmtId="0" fontId="17" fillId="5" borderId="8" xfId="0" applyFont="1" applyFill="1" applyBorder="1" applyAlignment="1">
      <alignment horizontal="centerContinuous"/>
    </xf>
    <xf numFmtId="164" fontId="0" fillId="0" borderId="23" xfId="1" applyNumberFormat="1" applyFont="1" applyBorder="1"/>
    <xf numFmtId="164" fontId="0" fillId="0" borderId="24" xfId="1" applyNumberFormat="1" applyFont="1" applyBorder="1"/>
    <xf numFmtId="0" fontId="17" fillId="5" borderId="4" xfId="0" applyFont="1" applyFill="1" applyBorder="1" applyAlignment="1">
      <alignment horizontal="centerContinuous" vertical="center"/>
    </xf>
    <xf numFmtId="0" fontId="17" fillId="5" borderId="5" xfId="0" applyFont="1" applyFill="1" applyBorder="1" applyAlignment="1">
      <alignment horizontal="centerContinuous" vertical="center"/>
    </xf>
    <xf numFmtId="0" fontId="18" fillId="7" borderId="4" xfId="0" applyFont="1" applyFill="1" applyBorder="1" applyAlignment="1">
      <alignment horizontal="center"/>
    </xf>
    <xf numFmtId="0" fontId="18" fillId="7" borderId="14" xfId="0" applyFont="1" applyFill="1" applyBorder="1" applyAlignment="1">
      <alignment horizontal="center"/>
    </xf>
    <xf numFmtId="0" fontId="18" fillId="7" borderId="22" xfId="0" applyFont="1" applyFill="1" applyBorder="1" applyAlignment="1">
      <alignment horizontal="center"/>
    </xf>
    <xf numFmtId="0" fontId="18" fillId="7" borderId="6" xfId="0" applyFont="1" applyFill="1" applyBorder="1" applyAlignment="1">
      <alignment horizontal="center"/>
    </xf>
    <xf numFmtId="0" fontId="18" fillId="7" borderId="23" xfId="0" applyFont="1" applyFill="1" applyBorder="1" applyAlignment="1">
      <alignment horizontal="center"/>
    </xf>
    <xf numFmtId="0" fontId="18" fillId="7" borderId="24" xfId="0" applyFont="1" applyFill="1" applyBorder="1" applyAlignment="1">
      <alignment horizontal="center"/>
    </xf>
    <xf numFmtId="164" fontId="19" fillId="6" borderId="39" xfId="1" quotePrefix="1" applyNumberFormat="1" applyFont="1" applyFill="1" applyBorder="1" applyAlignment="1">
      <alignment horizontal="center"/>
    </xf>
    <xf numFmtId="167" fontId="16" fillId="6" borderId="49" xfId="0" quotePrefix="1" applyNumberFormat="1" applyFont="1" applyFill="1" applyBorder="1" applyAlignment="1" applyProtection="1">
      <alignment horizontal="center"/>
    </xf>
    <xf numFmtId="167" fontId="16" fillId="6" borderId="43" xfId="0" applyNumberFormat="1" applyFont="1" applyFill="1" applyBorder="1" applyAlignment="1" applyProtection="1">
      <alignment horizontal="center"/>
    </xf>
    <xf numFmtId="167" fontId="16" fillId="6" borderId="42" xfId="0" quotePrefix="1" applyNumberFormat="1" applyFont="1" applyFill="1" applyBorder="1" applyAlignment="1" applyProtection="1">
      <alignment horizontal="center" wrapText="1"/>
    </xf>
    <xf numFmtId="169" fontId="0" fillId="0" borderId="0" xfId="0" applyNumberFormat="1"/>
    <xf numFmtId="0" fontId="8" fillId="0" borderId="1" xfId="0" applyFont="1" applyFill="1" applyBorder="1" applyAlignment="1">
      <alignment horizontal="left"/>
    </xf>
    <xf numFmtId="0" fontId="8" fillId="0" borderId="55" xfId="0" applyFont="1" applyFill="1" applyBorder="1" applyAlignment="1">
      <alignment horizontal="center"/>
    </xf>
    <xf numFmtId="164" fontId="8" fillId="0" borderId="17" xfId="1" applyNumberFormat="1" applyFont="1" applyFill="1" applyBorder="1"/>
    <xf numFmtId="0" fontId="8" fillId="0" borderId="11" xfId="0" quotePrefix="1" applyFont="1" applyFill="1" applyBorder="1" applyAlignment="1">
      <alignment horizontal="centerContinuous"/>
    </xf>
    <xf numFmtId="0" fontId="8" fillId="0" borderId="18" xfId="0" applyFont="1" applyFill="1" applyBorder="1" applyAlignment="1">
      <alignment horizontal="centerContinuous"/>
    </xf>
    <xf numFmtId="0" fontId="8" fillId="0" borderId="12" xfId="0" applyFont="1" applyFill="1" applyBorder="1" applyAlignment="1">
      <alignment horizontal="centerContinuous"/>
    </xf>
    <xf numFmtId="0" fontId="8" fillId="0" borderId="13" xfId="0" applyFont="1" applyFill="1" applyBorder="1" applyAlignment="1">
      <alignment horizontal="centerContinuous"/>
    </xf>
    <xf numFmtId="169" fontId="19" fillId="6" borderId="42" xfId="1" applyNumberFormat="1" applyFont="1" applyFill="1" applyBorder="1"/>
    <xf numFmtId="167" fontId="19" fillId="6" borderId="0" xfId="0" applyNumberFormat="1" applyFont="1" applyFill="1" applyBorder="1" applyAlignment="1" applyProtection="1">
      <alignment horizontal="center"/>
    </xf>
    <xf numFmtId="164" fontId="19" fillId="6" borderId="0" xfId="1" quotePrefix="1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 applyProtection="1">
      <alignment horizontal="center"/>
    </xf>
    <xf numFmtId="164" fontId="19" fillId="0" borderId="0" xfId="1" quotePrefix="1" applyNumberFormat="1" applyFont="1" applyFill="1" applyBorder="1" applyAlignment="1">
      <alignment horizontal="center"/>
    </xf>
    <xf numFmtId="0" fontId="0" fillId="0" borderId="0" xfId="0" applyFill="1"/>
    <xf numFmtId="167" fontId="19" fillId="0" borderId="43" xfId="0" applyNumberFormat="1" applyFont="1" applyFill="1" applyBorder="1" applyAlignment="1" applyProtection="1">
      <alignment horizontal="center"/>
    </xf>
    <xf numFmtId="167" fontId="19" fillId="6" borderId="56" xfId="0" applyNumberFormat="1" applyFont="1" applyFill="1" applyBorder="1" applyAlignment="1" applyProtection="1">
      <alignment horizontal="center"/>
    </xf>
    <xf numFmtId="167" fontId="19" fillId="6" borderId="44" xfId="0" applyNumberFormat="1" applyFont="1" applyFill="1" applyBorder="1" applyAlignment="1" applyProtection="1">
      <alignment horizontal="center"/>
    </xf>
    <xf numFmtId="164" fontId="19" fillId="0" borderId="43" xfId="1" quotePrefix="1" applyNumberFormat="1" applyFont="1" applyFill="1" applyBorder="1" applyAlignment="1">
      <alignment horizontal="center"/>
    </xf>
    <xf numFmtId="2" fontId="19" fillId="6" borderId="43" xfId="0" applyNumberFormat="1" applyFont="1" applyFill="1" applyBorder="1" applyAlignment="1" applyProtection="1">
      <alignment horizontal="center"/>
    </xf>
    <xf numFmtId="0" fontId="19" fillId="6" borderId="42" xfId="0" applyFont="1" applyFill="1" applyBorder="1" applyAlignment="1">
      <alignment horizontal="center" textRotation="90"/>
    </xf>
    <xf numFmtId="164" fontId="19" fillId="6" borderId="0" xfId="1" applyNumberFormat="1" applyFont="1" applyFill="1" applyBorder="1"/>
    <xf numFmtId="0" fontId="19" fillId="6" borderId="52" xfId="0" applyFont="1" applyFill="1" applyBorder="1" applyAlignment="1">
      <alignment horizontal="centerContinuous" wrapText="1"/>
    </xf>
    <xf numFmtId="167" fontId="19" fillId="6" borderId="42" xfId="0" applyNumberFormat="1" applyFont="1" applyFill="1" applyBorder="1" applyAlignment="1" applyProtection="1">
      <alignment horizontal="center"/>
    </xf>
    <xf numFmtId="167" fontId="19" fillId="6" borderId="0" xfId="0" quotePrefix="1" applyNumberFormat="1" applyFont="1" applyFill="1" applyBorder="1" applyAlignment="1" applyProtection="1">
      <alignment horizontal="center"/>
    </xf>
    <xf numFmtId="169" fontId="19" fillId="6" borderId="0" xfId="1" quotePrefix="1" applyNumberFormat="1" applyFont="1" applyFill="1" applyBorder="1" applyAlignment="1">
      <alignment horizontal="center"/>
    </xf>
    <xf numFmtId="165" fontId="22" fillId="0" borderId="0" xfId="0" quotePrefix="1" applyNumberFormat="1" applyFont="1" applyAlignment="1">
      <alignment horizontal="center"/>
    </xf>
    <xf numFmtId="0" fontId="9" fillId="0" borderId="0" xfId="0" applyFont="1" applyAlignment="1">
      <alignment horizontal="left"/>
    </xf>
    <xf numFmtId="166" fontId="9" fillId="0" borderId="0" xfId="0" applyNumberFormat="1" applyFont="1" applyFill="1"/>
    <xf numFmtId="165" fontId="8" fillId="0" borderId="0" xfId="0" quotePrefix="1" applyNumberFormat="1" applyFont="1" applyFill="1" applyBorder="1" applyAlignment="1" applyProtection="1">
      <alignment horizontal="center"/>
      <protection locked="0"/>
    </xf>
    <xf numFmtId="165" fontId="8" fillId="0" borderId="0" xfId="0" quotePrefix="1" applyNumberFormat="1" applyFont="1" applyFill="1" applyAlignment="1">
      <alignment horizontal="center"/>
    </xf>
    <xf numFmtId="165" fontId="22" fillId="0" borderId="0" xfId="0" quotePrefix="1" applyNumberFormat="1" applyFont="1" applyFill="1" applyAlignment="1">
      <alignment horizontal="center"/>
    </xf>
    <xf numFmtId="166" fontId="9" fillId="0" borderId="0" xfId="0" quotePrefix="1" applyNumberFormat="1" applyFont="1" applyAlignment="1">
      <alignment horizontal="left" indent="1"/>
    </xf>
    <xf numFmtId="166" fontId="9" fillId="0" borderId="0" xfId="0" applyNumberFormat="1" applyFont="1" applyAlignment="1">
      <alignment horizontal="left" indent="1"/>
    </xf>
    <xf numFmtId="164" fontId="19" fillId="8" borderId="42" xfId="1" quotePrefix="1" applyNumberFormat="1" applyFont="1" applyFill="1" applyBorder="1" applyAlignment="1">
      <alignment horizontal="center"/>
    </xf>
    <xf numFmtId="164" fontId="19" fillId="8" borderId="43" xfId="1" quotePrefix="1" applyNumberFormat="1" applyFont="1" applyFill="1" applyBorder="1" applyAlignment="1">
      <alignment horizontal="center"/>
    </xf>
    <xf numFmtId="164" fontId="19" fillId="6" borderId="0" xfId="1" quotePrefix="1" applyNumberFormat="1" applyFont="1" applyFill="1" applyBorder="1" applyAlignment="1">
      <alignment horizontal="left"/>
    </xf>
    <xf numFmtId="169" fontId="19" fillId="8" borderId="43" xfId="1" quotePrefix="1" applyNumberFormat="1" applyFont="1" applyFill="1" applyBorder="1" applyAlignment="1">
      <alignment horizontal="center"/>
    </xf>
    <xf numFmtId="169" fontId="19" fillId="8" borderId="42" xfId="1" quotePrefix="1" applyNumberFormat="1" applyFont="1" applyFill="1" applyBorder="1" applyAlignment="1">
      <alignment horizontal="center"/>
    </xf>
    <xf numFmtId="167" fontId="19" fillId="6" borderId="0" xfId="0" quotePrefix="1" applyNumberFormat="1" applyFont="1" applyFill="1" applyBorder="1" applyAlignment="1" applyProtection="1">
      <alignment horizontal="left"/>
    </xf>
    <xf numFmtId="164" fontId="19" fillId="8" borderId="42" xfId="1" applyNumberFormat="1" applyFont="1" applyFill="1" applyBorder="1"/>
    <xf numFmtId="0" fontId="0" fillId="9" borderId="0" xfId="0" applyFill="1"/>
    <xf numFmtId="0" fontId="19" fillId="8" borderId="39" xfId="0" applyFont="1" applyFill="1" applyBorder="1" applyAlignment="1">
      <alignment horizontal="center"/>
    </xf>
    <xf numFmtId="0" fontId="19" fillId="8" borderId="42" xfId="0" applyFont="1" applyFill="1" applyBorder="1" applyAlignment="1">
      <alignment horizontal="center"/>
    </xf>
    <xf numFmtId="0" fontId="19" fillId="8" borderId="42" xfId="0" quotePrefix="1" applyFont="1" applyFill="1" applyBorder="1" applyAlignment="1">
      <alignment horizontal="center"/>
    </xf>
    <xf numFmtId="0" fontId="19" fillId="8" borderId="43" xfId="0" applyFont="1" applyFill="1" applyBorder="1" applyAlignment="1">
      <alignment horizontal="center"/>
    </xf>
    <xf numFmtId="164" fontId="21" fillId="8" borderId="42" xfId="0" applyNumberFormat="1" applyFont="1" applyFill="1" applyBorder="1"/>
    <xf numFmtId="164" fontId="21" fillId="8" borderId="42" xfId="0" applyNumberFormat="1" applyFont="1" applyFill="1" applyBorder="1" applyAlignment="1">
      <alignment horizontal="center"/>
    </xf>
    <xf numFmtId="164" fontId="19" fillId="8" borderId="39" xfId="1" quotePrefix="1" applyNumberFormat="1" applyFont="1" applyFill="1" applyBorder="1" applyAlignment="1">
      <alignment horizontal="center"/>
    </xf>
    <xf numFmtId="0" fontId="19" fillId="6" borderId="0" xfId="0" applyFont="1" applyFill="1" applyBorder="1" applyAlignment="1">
      <alignment horizontal="centerContinuous" wrapText="1"/>
    </xf>
    <xf numFmtId="170" fontId="19" fillId="6" borderId="0" xfId="0" applyNumberFormat="1" applyFont="1" applyFill="1" applyBorder="1" applyAlignment="1">
      <alignment horizontal="centerContinuous" wrapText="1"/>
    </xf>
    <xf numFmtId="164" fontId="19" fillId="6" borderId="0" xfId="1" applyNumberFormat="1" applyFont="1" applyFill="1" applyBorder="1" applyAlignment="1">
      <alignment horizontal="centerContinuous" wrapText="1"/>
    </xf>
    <xf numFmtId="164" fontId="19" fillId="6" borderId="0" xfId="1" applyNumberFormat="1" applyFont="1" applyFill="1" applyBorder="1" applyAlignment="1">
      <alignment horizontal="center" wrapText="1"/>
    </xf>
    <xf numFmtId="169" fontId="19" fillId="6" borderId="0" xfId="1" applyNumberFormat="1" applyFont="1" applyFill="1" applyBorder="1" applyAlignment="1">
      <alignment horizontal="center" wrapText="1"/>
    </xf>
    <xf numFmtId="164" fontId="19" fillId="6" borderId="0" xfId="0" applyNumberFormat="1" applyFont="1" applyFill="1" applyBorder="1" applyAlignment="1">
      <alignment horizontal="centerContinuous" wrapText="1"/>
    </xf>
    <xf numFmtId="10" fontId="19" fillId="6" borderId="0" xfId="2" applyNumberFormat="1" applyFont="1" applyFill="1" applyBorder="1" applyAlignment="1">
      <alignment horizontal="centerContinuous" wrapText="1"/>
    </xf>
    <xf numFmtId="10" fontId="0" fillId="0" borderId="0" xfId="2" applyNumberFormat="1" applyFont="1"/>
    <xf numFmtId="0" fontId="24" fillId="6" borderId="0" xfId="0" applyFont="1" applyFill="1" applyBorder="1" applyAlignment="1">
      <alignment horizontal="center" wrapText="1"/>
    </xf>
    <xf numFmtId="0" fontId="24" fillId="6" borderId="0" xfId="0" applyFont="1" applyFill="1" applyBorder="1" applyAlignment="1">
      <alignment horizontal="left" wrapText="1"/>
    </xf>
    <xf numFmtId="0" fontId="24" fillId="6" borderId="0" xfId="0" applyFont="1" applyFill="1" applyBorder="1" applyAlignment="1">
      <alignment horizontal="centerContinuous" wrapText="1"/>
    </xf>
    <xf numFmtId="0" fontId="25" fillId="0" borderId="0" xfId="0" applyFont="1"/>
    <xf numFmtId="170" fontId="24" fillId="6" borderId="0" xfId="0" applyNumberFormat="1" applyFont="1" applyFill="1" applyBorder="1" applyAlignment="1">
      <alignment horizontal="left" wrapText="1"/>
    </xf>
    <xf numFmtId="170" fontId="24" fillId="6" borderId="0" xfId="0" applyNumberFormat="1" applyFont="1" applyFill="1" applyBorder="1" applyAlignment="1">
      <alignment horizontal="centerContinuous" wrapText="1"/>
    </xf>
    <xf numFmtId="171" fontId="24" fillId="6" borderId="0" xfId="2" applyNumberFormat="1" applyFont="1" applyFill="1" applyBorder="1" applyAlignment="1">
      <alignment horizontal="left" wrapText="1"/>
    </xf>
    <xf numFmtId="0" fontId="24" fillId="6" borderId="0" xfId="0" quotePrefix="1" applyFont="1" applyFill="1" applyBorder="1" applyAlignment="1">
      <alignment horizontal="left" wrapText="1"/>
    </xf>
    <xf numFmtId="164" fontId="24" fillId="6" borderId="0" xfId="1" applyNumberFormat="1" applyFont="1" applyFill="1" applyBorder="1" applyAlignment="1">
      <alignment horizontal="center" wrapText="1"/>
    </xf>
    <xf numFmtId="169" fontId="24" fillId="6" borderId="0" xfId="1" applyNumberFormat="1" applyFont="1" applyFill="1" applyBorder="1" applyAlignment="1">
      <alignment horizontal="center" wrapText="1"/>
    </xf>
    <xf numFmtId="164" fontId="24" fillId="6" borderId="0" xfId="0" applyNumberFormat="1" applyFont="1" applyFill="1" applyBorder="1" applyAlignment="1">
      <alignment horizontal="centerContinuous" wrapText="1"/>
    </xf>
    <xf numFmtId="0" fontId="26" fillId="6" borderId="0" xfId="0" applyFont="1" applyFill="1" applyBorder="1" applyAlignment="1">
      <alignment horizontal="centerContinuous" wrapText="1"/>
    </xf>
    <xf numFmtId="167" fontId="16" fillId="6" borderId="0" xfId="0" applyNumberFormat="1" applyFont="1" applyFill="1" applyBorder="1" applyAlignment="1" applyProtection="1">
      <alignment horizontal="centerContinuous" wrapText="1"/>
    </xf>
    <xf numFmtId="167" fontId="16" fillId="6" borderId="0" xfId="0" applyNumberFormat="1" applyFont="1" applyFill="1" applyBorder="1" applyAlignment="1">
      <alignment horizontal="centerContinuous" wrapText="1"/>
    </xf>
    <xf numFmtId="167" fontId="16" fillId="6" borderId="31" xfId="0" applyNumberFormat="1" applyFont="1" applyFill="1" applyBorder="1" applyAlignment="1">
      <alignment horizontal="centerContinuous" wrapText="1"/>
    </xf>
    <xf numFmtId="167" fontId="16" fillId="6" borderId="0" xfId="0" applyNumberFormat="1" applyFont="1" applyFill="1" applyBorder="1"/>
    <xf numFmtId="167" fontId="16" fillId="6" borderId="28" xfId="0" applyNumberFormat="1" applyFont="1" applyFill="1" applyBorder="1" applyAlignment="1" applyProtection="1">
      <alignment horizontal="centerContinuous" wrapText="1"/>
    </xf>
    <xf numFmtId="167" fontId="16" fillId="6" borderId="28" xfId="0" applyNumberFormat="1" applyFont="1" applyFill="1" applyBorder="1" applyAlignment="1">
      <alignment horizontal="centerContinuous" wrapText="1"/>
    </xf>
    <xf numFmtId="167" fontId="16" fillId="6" borderId="47" xfId="0" quotePrefix="1" applyNumberFormat="1" applyFont="1" applyFill="1" applyBorder="1" applyAlignment="1" applyProtection="1">
      <alignment horizontal="center"/>
    </xf>
    <xf numFmtId="167" fontId="16" fillId="6" borderId="34" xfId="0" applyNumberFormat="1" applyFont="1" applyFill="1" applyBorder="1" applyAlignment="1">
      <alignment horizontal="center"/>
    </xf>
    <xf numFmtId="167" fontId="16" fillId="6" borderId="27" xfId="0" applyNumberFormat="1" applyFont="1" applyFill="1" applyBorder="1" applyAlignment="1" applyProtection="1">
      <alignment horizontal="centerContinuous" wrapText="1"/>
    </xf>
    <xf numFmtId="167" fontId="16" fillId="6" borderId="27" xfId="0" applyNumberFormat="1" applyFont="1" applyFill="1" applyBorder="1" applyAlignment="1">
      <alignment horizontal="centerContinuous" wrapText="1"/>
    </xf>
    <xf numFmtId="167" fontId="16" fillId="6" borderId="40" xfId="0" applyNumberFormat="1" applyFont="1" applyFill="1" applyBorder="1" applyAlignment="1">
      <alignment horizontal="center"/>
    </xf>
    <xf numFmtId="10" fontId="16" fillId="6" borderId="40" xfId="2" applyNumberFormat="1" applyFont="1" applyFill="1" applyBorder="1"/>
    <xf numFmtId="164" fontId="16" fillId="6" borderId="51" xfId="1" applyNumberFormat="1" applyFont="1" applyFill="1" applyBorder="1"/>
    <xf numFmtId="167" fontId="16" fillId="6" borderId="44" xfId="0" applyNumberFormat="1" applyFont="1" applyFill="1" applyBorder="1"/>
    <xf numFmtId="167" fontId="16" fillId="6" borderId="44" xfId="0" applyNumberFormat="1" applyFont="1" applyFill="1" applyBorder="1" applyAlignment="1" applyProtection="1">
      <alignment horizontal="center"/>
    </xf>
    <xf numFmtId="2" fontId="19" fillId="6" borderId="44" xfId="0" applyNumberFormat="1" applyFont="1" applyFill="1" applyBorder="1" applyAlignment="1" applyProtection="1">
      <alignment horizontal="center"/>
    </xf>
    <xf numFmtId="2" fontId="19" fillId="6" borderId="45" xfId="0" applyNumberFormat="1" applyFont="1" applyFill="1" applyBorder="1" applyAlignment="1" applyProtection="1">
      <alignment horizontal="center"/>
    </xf>
    <xf numFmtId="169" fontId="19" fillId="6" borderId="41" xfId="1" applyNumberFormat="1" applyFont="1" applyFill="1" applyBorder="1"/>
    <xf numFmtId="169" fontId="19" fillId="6" borderId="42" xfId="1" applyNumberFormat="1" applyFont="1" applyFill="1" applyBorder="1" applyAlignment="1">
      <alignment horizontal="center"/>
    </xf>
    <xf numFmtId="169" fontId="19" fillId="6" borderId="43" xfId="1" quotePrefix="1" applyNumberFormat="1" applyFont="1" applyFill="1" applyBorder="1" applyAlignment="1">
      <alignment horizontal="center"/>
    </xf>
    <xf numFmtId="169" fontId="19" fillId="6" borderId="0" xfId="1" applyNumberFormat="1" applyFont="1" applyFill="1" applyBorder="1" applyAlignment="1">
      <alignment horizontal="center"/>
    </xf>
    <xf numFmtId="169" fontId="19" fillId="6" borderId="0" xfId="1" quotePrefix="1" applyNumberFormat="1" applyFont="1" applyFill="1" applyBorder="1" applyAlignment="1">
      <alignment horizontal="left"/>
    </xf>
    <xf numFmtId="169" fontId="27" fillId="5" borderId="0" xfId="1" applyNumberFormat="1" applyFont="1" applyFill="1" applyBorder="1" applyAlignment="1">
      <alignment horizontal="centerContinuous"/>
    </xf>
    <xf numFmtId="164" fontId="27" fillId="5" borderId="0" xfId="1" applyNumberFormat="1" applyFont="1" applyFill="1" applyBorder="1" applyAlignment="1">
      <alignment horizontal="centerContinuous"/>
    </xf>
    <xf numFmtId="167" fontId="27" fillId="5" borderId="0" xfId="0" applyNumberFormat="1" applyFont="1" applyFill="1" applyBorder="1" applyAlignment="1" applyProtection="1">
      <alignment horizontal="centerContinuous"/>
    </xf>
    <xf numFmtId="171" fontId="19" fillId="6" borderId="0" xfId="2" applyNumberFormat="1" applyFont="1" applyFill="1" applyBorder="1" applyAlignment="1">
      <alignment horizontal="center" wrapText="1"/>
    </xf>
    <xf numFmtId="164" fontId="19" fillId="6" borderId="0" xfId="2" applyNumberFormat="1" applyFont="1" applyFill="1" applyBorder="1" applyAlignment="1">
      <alignment horizontal="centerContinuous" wrapText="1"/>
    </xf>
    <xf numFmtId="0" fontId="17" fillId="6" borderId="0" xfId="0" quotePrefix="1" applyFont="1" applyFill="1" applyAlignment="1">
      <alignment horizontal="centerContinuous"/>
    </xf>
    <xf numFmtId="0" fontId="23" fillId="6" borderId="0" xfId="0" applyFont="1" applyFill="1" applyAlignment="1">
      <alignment horizontal="centerContinuous"/>
    </xf>
    <xf numFmtId="0" fontId="17" fillId="6" borderId="0" xfId="0" applyFont="1" applyFill="1" applyAlignment="1">
      <alignment horizontal="centerContinuous"/>
    </xf>
    <xf numFmtId="6" fontId="17" fillId="6" borderId="0" xfId="0" quotePrefix="1" applyNumberFormat="1" applyFont="1" applyFill="1" applyAlignment="1">
      <alignment horizontal="centerContinuous"/>
    </xf>
    <xf numFmtId="0" fontId="23" fillId="6" borderId="0" xfId="0" applyFont="1" applyFill="1"/>
    <xf numFmtId="0" fontId="23" fillId="6" borderId="0" xfId="0" applyFont="1" applyFill="1" applyAlignment="1">
      <alignment horizontal="center"/>
    </xf>
    <xf numFmtId="164" fontId="23" fillId="6" borderId="0" xfId="0" applyNumberFormat="1" applyFont="1" applyFill="1"/>
    <xf numFmtId="164" fontId="23" fillId="6" borderId="0" xfId="1" applyNumberFormat="1" applyFont="1" applyFill="1"/>
    <xf numFmtId="0" fontId="23" fillId="6" borderId="0" xfId="0" applyFont="1" applyFill="1" applyBorder="1" applyAlignment="1">
      <alignment horizontal="centerContinuous"/>
    </xf>
    <xf numFmtId="0" fontId="23" fillId="6" borderId="0" xfId="0" applyFont="1" applyFill="1" applyBorder="1"/>
    <xf numFmtId="0" fontId="23" fillId="6" borderId="57" xfId="0" applyFont="1" applyFill="1" applyBorder="1"/>
    <xf numFmtId="169" fontId="23" fillId="6" borderId="0" xfId="1" applyNumberFormat="1" applyFont="1" applyFill="1"/>
    <xf numFmtId="164" fontId="23" fillId="6" borderId="58" xfId="0" applyNumberFormat="1" applyFont="1" applyFill="1" applyBorder="1"/>
    <xf numFmtId="164" fontId="23" fillId="6" borderId="58" xfId="1" applyNumberFormat="1" applyFont="1" applyFill="1" applyBorder="1"/>
    <xf numFmtId="0" fontId="23" fillId="6" borderId="0" xfId="0" quotePrefix="1" applyFont="1" applyFill="1" applyAlignment="1">
      <alignment horizontal="center"/>
    </xf>
    <xf numFmtId="0" fontId="23" fillId="6" borderId="0" xfId="0" applyFont="1" applyFill="1" applyBorder="1" applyAlignment="1">
      <alignment horizontal="centerContinuous" wrapText="1"/>
    </xf>
    <xf numFmtId="0" fontId="23" fillId="6" borderId="57" xfId="0" applyFont="1" applyFill="1" applyBorder="1" applyAlignment="1">
      <alignment horizontal="center"/>
    </xf>
    <xf numFmtId="164" fontId="23" fillId="6" borderId="0" xfId="0" applyNumberFormat="1" applyFont="1" applyFill="1" applyBorder="1"/>
    <xf numFmtId="0" fontId="23" fillId="6" borderId="0" xfId="0" applyFont="1" applyFill="1" applyBorder="1" applyAlignment="1">
      <alignment horizontal="center"/>
    </xf>
    <xf numFmtId="164" fontId="23" fillId="6" borderId="0" xfId="0" applyNumberFormat="1" applyFont="1" applyFill="1" applyBorder="1" applyAlignment="1">
      <alignment horizontal="center"/>
    </xf>
    <xf numFmtId="169" fontId="23" fillId="6" borderId="0" xfId="0" applyNumberFormat="1" applyFont="1" applyFill="1"/>
    <xf numFmtId="169" fontId="23" fillId="6" borderId="0" xfId="1" applyNumberFormat="1" applyFont="1" applyFill="1" applyBorder="1"/>
    <xf numFmtId="164" fontId="23" fillId="6" borderId="0" xfId="1" applyNumberFormat="1" applyFont="1" applyFill="1" applyBorder="1"/>
    <xf numFmtId="0" fontId="29" fillId="10" borderId="0" xfId="3" applyFont="1" applyFill="1"/>
    <xf numFmtId="0" fontId="29" fillId="10" borderId="10" xfId="3" applyFont="1" applyFill="1" applyBorder="1" applyAlignment="1">
      <alignment horizontal="left"/>
    </xf>
    <xf numFmtId="0" fontId="29" fillId="10" borderId="11" xfId="3" applyFont="1" applyFill="1" applyBorder="1" applyAlignment="1">
      <alignment horizontal="centerContinuous"/>
    </xf>
    <xf numFmtId="0" fontId="29" fillId="10" borderId="12" xfId="3" applyFont="1" applyFill="1" applyBorder="1" applyAlignment="1">
      <alignment horizontal="centerContinuous"/>
    </xf>
    <xf numFmtId="0" fontId="29" fillId="10" borderId="13" xfId="3" applyFont="1" applyFill="1" applyBorder="1" applyAlignment="1">
      <alignment horizontal="centerContinuous"/>
    </xf>
    <xf numFmtId="0" fontId="29" fillId="0" borderId="0" xfId="3" applyFont="1" applyFill="1"/>
    <xf numFmtId="0" fontId="29" fillId="11" borderId="0" xfId="3" applyFont="1" applyFill="1"/>
    <xf numFmtId="0" fontId="29" fillId="0" borderId="0" xfId="3" applyFont="1"/>
    <xf numFmtId="0" fontId="29" fillId="10" borderId="59" xfId="3" applyFont="1" applyFill="1" applyBorder="1" applyAlignment="1">
      <alignment horizontal="left"/>
    </xf>
    <xf numFmtId="0" fontId="29" fillId="10" borderId="60" xfId="3" applyFont="1" applyFill="1" applyBorder="1" applyAlignment="1">
      <alignment horizontal="centerContinuous"/>
    </xf>
    <xf numFmtId="0" fontId="29" fillId="10" borderId="61" xfId="3" applyFont="1" applyFill="1" applyBorder="1" applyAlignment="1">
      <alignment horizontal="centerContinuous"/>
    </xf>
    <xf numFmtId="0" fontId="29" fillId="10" borderId="62" xfId="3" applyFont="1" applyFill="1" applyBorder="1" applyAlignment="1">
      <alignment horizontal="centerContinuous"/>
    </xf>
    <xf numFmtId="0" fontId="29" fillId="10" borderId="63" xfId="3" applyFont="1" applyFill="1" applyBorder="1" applyAlignment="1">
      <alignment horizontal="center"/>
    </xf>
    <xf numFmtId="0" fontId="29" fillId="10" borderId="64" xfId="3" applyFont="1" applyFill="1" applyBorder="1" applyAlignment="1">
      <alignment horizontal="center"/>
    </xf>
    <xf numFmtId="0" fontId="29" fillId="10" borderId="10" xfId="3" applyFont="1" applyFill="1" applyBorder="1" applyAlignment="1">
      <alignment horizontal="center"/>
    </xf>
    <xf numFmtId="164" fontId="29" fillId="10" borderId="11" xfId="4" applyNumberFormat="1" applyFont="1" applyFill="1" applyBorder="1" applyAlignment="1">
      <alignment horizontal="right"/>
    </xf>
    <xf numFmtId="164" fontId="29" fillId="10" borderId="12" xfId="4" applyNumberFormat="1" applyFont="1" applyFill="1" applyBorder="1" applyAlignment="1">
      <alignment horizontal="right"/>
    </xf>
    <xf numFmtId="164" fontId="29" fillId="10" borderId="13" xfId="4" applyNumberFormat="1" applyFont="1" applyFill="1" applyBorder="1" applyAlignment="1">
      <alignment horizontal="right"/>
    </xf>
    <xf numFmtId="0" fontId="29" fillId="11" borderId="10" xfId="3" applyFont="1" applyFill="1" applyBorder="1" applyAlignment="1">
      <alignment horizontal="center"/>
    </xf>
    <xf numFmtId="0" fontId="29" fillId="10" borderId="59" xfId="3" applyFont="1" applyFill="1" applyBorder="1" applyAlignment="1">
      <alignment horizontal="center"/>
    </xf>
    <xf numFmtId="164" fontId="29" fillId="10" borderId="65" xfId="4" applyNumberFormat="1" applyFont="1" applyFill="1" applyBorder="1" applyAlignment="1">
      <alignment horizontal="right"/>
    </xf>
    <xf numFmtId="164" fontId="29" fillId="10" borderId="0" xfId="4" applyNumberFormat="1" applyFont="1" applyFill="1" applyBorder="1" applyAlignment="1">
      <alignment horizontal="right"/>
    </xf>
    <xf numFmtId="164" fontId="29" fillId="10" borderId="66" xfId="4" applyNumberFormat="1" applyFont="1" applyFill="1" applyBorder="1" applyAlignment="1">
      <alignment horizontal="right"/>
    </xf>
    <xf numFmtId="0" fontId="29" fillId="11" borderId="59" xfId="3" applyFont="1" applyFill="1" applyBorder="1" applyAlignment="1">
      <alignment horizontal="center"/>
    </xf>
    <xf numFmtId="0" fontId="31" fillId="0" borderId="0" xfId="3" applyFont="1" applyFill="1"/>
    <xf numFmtId="0" fontId="32" fillId="0" borderId="0" xfId="3" applyFont="1" applyFill="1"/>
    <xf numFmtId="164" fontId="29" fillId="10" borderId="60" xfId="4" applyNumberFormat="1" applyFont="1" applyFill="1" applyBorder="1" applyAlignment="1">
      <alignment horizontal="right"/>
    </xf>
    <xf numFmtId="164" fontId="29" fillId="10" borderId="61" xfId="4" applyNumberFormat="1" applyFont="1" applyFill="1" applyBorder="1" applyAlignment="1">
      <alignment horizontal="right"/>
    </xf>
    <xf numFmtId="164" fontId="29" fillId="10" borderId="62" xfId="4" applyNumberFormat="1" applyFont="1" applyFill="1" applyBorder="1" applyAlignment="1">
      <alignment horizontal="right"/>
    </xf>
    <xf numFmtId="3" fontId="29" fillId="10" borderId="12" xfId="3" applyNumberFormat="1" applyFont="1" applyFill="1" applyBorder="1" applyAlignment="1">
      <alignment horizontal="centerContinuous"/>
    </xf>
    <xf numFmtId="3" fontId="29" fillId="10" borderId="13" xfId="3" applyNumberFormat="1" applyFont="1" applyFill="1" applyBorder="1" applyAlignment="1">
      <alignment horizontal="centerContinuous"/>
    </xf>
    <xf numFmtId="0" fontId="29" fillId="10" borderId="13" xfId="3" applyFont="1" applyFill="1" applyBorder="1" applyAlignment="1">
      <alignment horizontal="center"/>
    </xf>
    <xf numFmtId="3" fontId="29" fillId="11" borderId="12" xfId="3" applyNumberFormat="1" applyFont="1" applyFill="1" applyBorder="1" applyAlignment="1">
      <alignment horizontal="centerContinuous"/>
    </xf>
    <xf numFmtId="3" fontId="29" fillId="10" borderId="0" xfId="3" applyNumberFormat="1" applyFont="1" applyFill="1" applyBorder="1" applyAlignment="1">
      <alignment horizontal="centerContinuous"/>
    </xf>
    <xf numFmtId="3" fontId="29" fillId="10" borderId="66" xfId="3" applyNumberFormat="1" applyFont="1" applyFill="1" applyBorder="1" applyAlignment="1">
      <alignment horizontal="centerContinuous"/>
    </xf>
    <xf numFmtId="0" fontId="29" fillId="10" borderId="66" xfId="3" applyFont="1" applyFill="1" applyBorder="1" applyAlignment="1">
      <alignment horizontal="center"/>
    </xf>
    <xf numFmtId="3" fontId="29" fillId="11" borderId="0" xfId="3" applyNumberFormat="1" applyFont="1" applyFill="1" applyBorder="1" applyAlignment="1">
      <alignment horizontal="centerContinuous"/>
    </xf>
    <xf numFmtId="3" fontId="29" fillId="10" borderId="64" xfId="3" applyNumberFormat="1" applyFont="1" applyFill="1" applyBorder="1" applyAlignment="1">
      <alignment horizontal="center"/>
    </xf>
    <xf numFmtId="0" fontId="29" fillId="10" borderId="62" xfId="3" applyFont="1" applyFill="1" applyBorder="1" applyAlignment="1">
      <alignment horizontal="center"/>
    </xf>
    <xf numFmtId="164" fontId="29" fillId="10" borderId="65" xfId="4" applyNumberFormat="1" applyFont="1" applyFill="1" applyBorder="1" applyAlignment="1"/>
    <xf numFmtId="164" fontId="29" fillId="10" borderId="0" xfId="4" applyNumberFormat="1" applyFont="1" applyFill="1" applyBorder="1" applyAlignment="1"/>
    <xf numFmtId="164" fontId="29" fillId="10" borderId="66" xfId="4" applyNumberFormat="1" applyFont="1" applyFill="1" applyBorder="1" applyAlignment="1"/>
    <xf numFmtId="3" fontId="29" fillId="10" borderId="0" xfId="4" applyNumberFormat="1" applyFont="1" applyFill="1" applyBorder="1" applyAlignment="1">
      <alignment horizontal="center"/>
    </xf>
    <xf numFmtId="3" fontId="29" fillId="10" borderId="66" xfId="4" applyNumberFormat="1" applyFont="1" applyFill="1" applyBorder="1" applyAlignment="1">
      <alignment horizontal="center"/>
    </xf>
    <xf numFmtId="0" fontId="29" fillId="10" borderId="66" xfId="3" quotePrefix="1" applyFont="1" applyFill="1" applyBorder="1" applyAlignment="1">
      <alignment horizontal="center"/>
    </xf>
    <xf numFmtId="3" fontId="29" fillId="11" borderId="0" xfId="4" applyNumberFormat="1" applyFont="1" applyFill="1" applyBorder="1" applyAlignment="1">
      <alignment horizontal="center"/>
    </xf>
    <xf numFmtId="164" fontId="29" fillId="10" borderId="60" xfId="4" applyNumberFormat="1" applyFont="1" applyFill="1" applyBorder="1" applyAlignment="1"/>
    <xf numFmtId="164" fontId="29" fillId="10" borderId="61" xfId="4" applyNumberFormat="1" applyFont="1" applyFill="1" applyBorder="1" applyAlignment="1"/>
    <xf numFmtId="164" fontId="29" fillId="10" borderId="62" xfId="4" applyNumberFormat="1" applyFont="1" applyFill="1" applyBorder="1" applyAlignment="1"/>
    <xf numFmtId="3" fontId="29" fillId="10" borderId="61" xfId="4" applyNumberFormat="1" applyFont="1" applyFill="1" applyBorder="1" applyAlignment="1">
      <alignment horizontal="center"/>
    </xf>
    <xf numFmtId="3" fontId="29" fillId="10" borderId="62" xfId="4" applyNumberFormat="1" applyFont="1" applyFill="1" applyBorder="1" applyAlignment="1">
      <alignment horizontal="center"/>
    </xf>
    <xf numFmtId="0" fontId="29" fillId="10" borderId="62" xfId="3" quotePrefix="1" applyFont="1" applyFill="1" applyBorder="1" applyAlignment="1">
      <alignment horizontal="center"/>
    </xf>
    <xf numFmtId="3" fontId="29" fillId="11" borderId="13" xfId="3" applyNumberFormat="1" applyFont="1" applyFill="1" applyBorder="1" applyAlignment="1">
      <alignment horizontal="centerContinuous"/>
    </xf>
    <xf numFmtId="3" fontId="29" fillId="11" borderId="66" xfId="3" applyNumberFormat="1" applyFont="1" applyFill="1" applyBorder="1" applyAlignment="1">
      <alignment horizontal="centerContinuous"/>
    </xf>
    <xf numFmtId="169" fontId="29" fillId="11" borderId="0" xfId="4" applyNumberFormat="1" applyFont="1" applyFill="1" applyBorder="1" applyAlignment="1">
      <alignment horizontal="center"/>
    </xf>
    <xf numFmtId="0" fontId="23" fillId="11" borderId="11" xfId="3" applyFont="1" applyFill="1" applyBorder="1" applyAlignment="1">
      <alignment horizontal="centerContinuous" wrapText="1"/>
    </xf>
    <xf numFmtId="0" fontId="23" fillId="11" borderId="12" xfId="3" applyFont="1" applyFill="1" applyBorder="1" applyAlignment="1">
      <alignment horizontal="centerContinuous" wrapText="1"/>
    </xf>
    <xf numFmtId="0" fontId="23" fillId="11" borderId="0" xfId="3" applyFont="1" applyFill="1"/>
    <xf numFmtId="0" fontId="23" fillId="0" borderId="0" xfId="3" applyFont="1"/>
    <xf numFmtId="0" fontId="23" fillId="11" borderId="51" xfId="3" applyFont="1" applyFill="1" applyBorder="1" applyAlignment="1">
      <alignment horizontal="centerContinuous"/>
    </xf>
    <xf numFmtId="0" fontId="23" fillId="11" borderId="52" xfId="3" applyFont="1" applyFill="1" applyBorder="1" applyAlignment="1">
      <alignment horizontal="centerContinuous"/>
    </xf>
    <xf numFmtId="0" fontId="23" fillId="11" borderId="53" xfId="3" applyFont="1" applyFill="1" applyBorder="1" applyAlignment="1">
      <alignment horizontal="centerContinuous"/>
    </xf>
    <xf numFmtId="0" fontId="23" fillId="11" borderId="63" xfId="3" applyFont="1" applyFill="1" applyBorder="1" applyAlignment="1">
      <alignment horizontal="center"/>
    </xf>
    <xf numFmtId="0" fontId="23" fillId="11" borderId="10" xfId="3" applyFont="1" applyFill="1" applyBorder="1" applyAlignment="1">
      <alignment horizontal="center"/>
    </xf>
    <xf numFmtId="0" fontId="23" fillId="11" borderId="11" xfId="3" applyFont="1" applyFill="1" applyBorder="1" applyAlignment="1">
      <alignment horizontal="center"/>
    </xf>
    <xf numFmtId="0" fontId="23" fillId="11" borderId="12" xfId="3" applyFont="1" applyFill="1" applyBorder="1" applyAlignment="1">
      <alignment horizontal="center"/>
    </xf>
    <xf numFmtId="0" fontId="23" fillId="11" borderId="59" xfId="3" applyFont="1" applyFill="1" applyBorder="1" applyAlignment="1">
      <alignment horizontal="center"/>
    </xf>
    <xf numFmtId="164" fontId="23" fillId="11" borderId="65" xfId="4" applyNumberFormat="1" applyFont="1" applyFill="1" applyBorder="1" applyAlignment="1"/>
    <xf numFmtId="164" fontId="23" fillId="11" borderId="0" xfId="4" applyNumberFormat="1" applyFont="1" applyFill="1" applyBorder="1" applyAlignment="1">
      <alignment horizontal="right"/>
    </xf>
    <xf numFmtId="164" fontId="23" fillId="11" borderId="0" xfId="4" applyNumberFormat="1" applyFont="1" applyFill="1" applyBorder="1" applyAlignment="1"/>
    <xf numFmtId="3" fontId="23" fillId="11" borderId="12" xfId="3" applyNumberFormat="1" applyFont="1" applyFill="1" applyBorder="1" applyAlignment="1">
      <alignment horizontal="centerContinuous"/>
    </xf>
    <xf numFmtId="3" fontId="23" fillId="11" borderId="12" xfId="3" applyNumberFormat="1" applyFont="1" applyFill="1" applyBorder="1" applyAlignment="1">
      <alignment horizontal="centerContinuous" wrapText="1"/>
    </xf>
    <xf numFmtId="3" fontId="23" fillId="11" borderId="52" xfId="3" applyNumberFormat="1" applyFont="1" applyFill="1" applyBorder="1" applyAlignment="1">
      <alignment horizontal="centerContinuous"/>
    </xf>
    <xf numFmtId="3" fontId="23" fillId="11" borderId="53" xfId="3" applyNumberFormat="1" applyFont="1" applyFill="1" applyBorder="1" applyAlignment="1">
      <alignment horizontal="centerContinuous"/>
    </xf>
    <xf numFmtId="3" fontId="23" fillId="11" borderId="63" xfId="3" applyNumberFormat="1" applyFont="1" applyFill="1" applyBorder="1" applyAlignment="1">
      <alignment horizontal="center"/>
    </xf>
    <xf numFmtId="3" fontId="23" fillId="11" borderId="62" xfId="3" applyNumberFormat="1" applyFont="1" applyFill="1" applyBorder="1" applyAlignment="1">
      <alignment horizontal="center"/>
    </xf>
    <xf numFmtId="3" fontId="23" fillId="11" borderId="0" xfId="4" applyNumberFormat="1" applyFont="1" applyFill="1" applyBorder="1" applyAlignment="1">
      <alignment horizontal="center"/>
    </xf>
    <xf numFmtId="3" fontId="23" fillId="11" borderId="0" xfId="4" quotePrefix="1" applyNumberFormat="1" applyFont="1" applyFill="1" applyBorder="1" applyAlignment="1">
      <alignment horizontal="center"/>
    </xf>
    <xf numFmtId="0" fontId="23" fillId="0" borderId="0" xfId="3" applyFont="1" applyFill="1"/>
    <xf numFmtId="169" fontId="23" fillId="11" borderId="0" xfId="4" applyNumberFormat="1" applyFont="1" applyFill="1" applyBorder="1" applyAlignment="1">
      <alignment horizontal="center"/>
    </xf>
    <xf numFmtId="164" fontId="29" fillId="11" borderId="0" xfId="1" applyNumberFormat="1" applyFont="1" applyFill="1" applyBorder="1" applyAlignment="1">
      <alignment horizontal="center"/>
    </xf>
    <xf numFmtId="164" fontId="23" fillId="11" borderId="0" xfId="1" applyNumberFormat="1" applyFont="1" applyFill="1" applyBorder="1" applyAlignment="1">
      <alignment horizontal="center"/>
    </xf>
    <xf numFmtId="3" fontId="23" fillId="11" borderId="0" xfId="3" applyNumberFormat="1" applyFont="1" applyFill="1" applyBorder="1" applyAlignment="1">
      <alignment horizontal="center"/>
    </xf>
    <xf numFmtId="0" fontId="23" fillId="11" borderId="52" xfId="3" applyFont="1" applyFill="1" applyBorder="1" applyAlignment="1">
      <alignment horizontal="centerContinuous" wrapText="1"/>
    </xf>
    <xf numFmtId="0" fontId="23" fillId="11" borderId="42" xfId="3" applyFont="1" applyFill="1" applyBorder="1" applyAlignment="1">
      <alignment horizontal="center"/>
    </xf>
    <xf numFmtId="3" fontId="23" fillId="11" borderId="42" xfId="4" applyNumberFormat="1" applyFont="1" applyFill="1" applyBorder="1" applyAlignment="1">
      <alignment horizontal="center"/>
    </xf>
    <xf numFmtId="0" fontId="23" fillId="11" borderId="42" xfId="3" applyFont="1" applyFill="1" applyBorder="1" applyAlignment="1">
      <alignment horizontal="left"/>
    </xf>
    <xf numFmtId="0" fontId="23" fillId="11" borderId="43" xfId="3" applyFont="1" applyFill="1" applyBorder="1" applyAlignment="1">
      <alignment horizontal="center"/>
    </xf>
    <xf numFmtId="0" fontId="23" fillId="11" borderId="0" xfId="3" applyFont="1" applyFill="1" applyBorder="1"/>
    <xf numFmtId="0" fontId="29" fillId="0" borderId="0" xfId="3" applyFont="1" applyBorder="1"/>
    <xf numFmtId="0" fontId="23" fillId="11" borderId="41" xfId="3" applyFont="1" applyFill="1" applyBorder="1"/>
    <xf numFmtId="3" fontId="23" fillId="11" borderId="41" xfId="4" applyNumberFormat="1" applyFont="1" applyFill="1" applyBorder="1" applyAlignment="1">
      <alignment horizontal="center"/>
    </xf>
    <xf numFmtId="0" fontId="23" fillId="11" borderId="41" xfId="3" applyFont="1" applyFill="1" applyBorder="1" applyAlignment="1">
      <alignment horizontal="center"/>
    </xf>
    <xf numFmtId="3" fontId="29" fillId="11" borderId="0" xfId="3" applyNumberFormat="1" applyFont="1" applyFill="1" applyBorder="1" applyAlignment="1">
      <alignment horizontal="center"/>
    </xf>
    <xf numFmtId="0" fontId="29" fillId="11" borderId="41" xfId="3" applyFont="1" applyFill="1" applyBorder="1" applyAlignment="1">
      <alignment horizontal="center"/>
    </xf>
    <xf numFmtId="0" fontId="29" fillId="11" borderId="42" xfId="3" applyFont="1" applyFill="1" applyBorder="1" applyAlignment="1">
      <alignment horizontal="center"/>
    </xf>
    <xf numFmtId="0" fontId="29" fillId="11" borderId="65" xfId="3" applyFont="1" applyFill="1" applyBorder="1" applyAlignment="1">
      <alignment horizontal="center"/>
    </xf>
    <xf numFmtId="3" fontId="29" fillId="11" borderId="53" xfId="3" applyNumberFormat="1" applyFont="1" applyFill="1" applyBorder="1" applyAlignment="1">
      <alignment horizontal="center"/>
    </xf>
    <xf numFmtId="0" fontId="23" fillId="6" borderId="42" xfId="3" applyFont="1" applyFill="1" applyBorder="1" applyAlignment="1">
      <alignment horizontal="center"/>
    </xf>
    <xf numFmtId="3" fontId="29" fillId="11" borderId="67" xfId="3" applyNumberFormat="1" applyFont="1" applyFill="1" applyBorder="1" applyAlignment="1">
      <alignment horizontal="center"/>
    </xf>
    <xf numFmtId="3" fontId="29" fillId="11" borderId="68" xfId="3" applyNumberFormat="1" applyFont="1" applyFill="1" applyBorder="1" applyAlignment="1">
      <alignment horizontal="center"/>
    </xf>
    <xf numFmtId="0" fontId="29" fillId="11" borderId="43" xfId="3" applyFont="1" applyFill="1" applyBorder="1" applyAlignment="1">
      <alignment horizontal="center"/>
    </xf>
    <xf numFmtId="3" fontId="29" fillId="11" borderId="39" xfId="3" applyNumberFormat="1" applyFont="1" applyFill="1" applyBorder="1" applyAlignment="1">
      <alignment horizontal="center"/>
    </xf>
    <xf numFmtId="0" fontId="29" fillId="6" borderId="42" xfId="3" applyFont="1" applyFill="1" applyBorder="1"/>
    <xf numFmtId="0" fontId="29" fillId="0" borderId="0" xfId="3" applyFont="1" applyFill="1" applyBorder="1"/>
    <xf numFmtId="164" fontId="23" fillId="11" borderId="0" xfId="1" applyNumberFormat="1" applyFont="1" applyFill="1" applyBorder="1"/>
    <xf numFmtId="0" fontId="29" fillId="11" borderId="69" xfId="3" applyFont="1" applyFill="1" applyBorder="1" applyAlignment="1">
      <alignment horizontal="center"/>
    </xf>
    <xf numFmtId="0" fontId="29" fillId="11" borderId="70" xfId="3" applyFont="1" applyFill="1" applyBorder="1" applyAlignment="1">
      <alignment horizontal="center"/>
    </xf>
    <xf numFmtId="0" fontId="23" fillId="11" borderId="70" xfId="3" applyFont="1" applyFill="1" applyBorder="1" applyAlignment="1">
      <alignment horizontal="center"/>
    </xf>
    <xf numFmtId="0" fontId="29" fillId="0" borderId="0" xfId="3" applyFont="1" applyFill="1" applyAlignment="1">
      <alignment horizontal="center"/>
    </xf>
    <xf numFmtId="0" fontId="29" fillId="10" borderId="0" xfId="3" applyFont="1" applyFill="1" applyAlignment="1">
      <alignment horizontal="center"/>
    </xf>
    <xf numFmtId="0" fontId="30" fillId="0" borderId="0" xfId="3" applyFont="1" applyAlignment="1">
      <alignment horizontal="center"/>
    </xf>
    <xf numFmtId="0" fontId="29" fillId="0" borderId="0" xfId="3" applyFont="1" applyAlignment="1">
      <alignment horizontal="center"/>
    </xf>
    <xf numFmtId="0" fontId="23" fillId="0" borderId="0" xfId="3" applyFont="1" applyAlignment="1">
      <alignment horizontal="center"/>
    </xf>
    <xf numFmtId="0" fontId="23" fillId="0" borderId="0" xfId="3" applyFont="1" applyFill="1" applyAlignment="1">
      <alignment horizontal="center"/>
    </xf>
    <xf numFmtId="164" fontId="19" fillId="6" borderId="71" xfId="1" applyNumberFormat="1" applyFont="1" applyFill="1" applyBorder="1" applyAlignment="1">
      <alignment horizontal="centerContinuous" wrapText="1"/>
    </xf>
    <xf numFmtId="0" fontId="19" fillId="6" borderId="72" xfId="0" applyFont="1" applyFill="1" applyBorder="1" applyAlignment="1">
      <alignment horizontal="centerContinuous" wrapText="1"/>
    </xf>
    <xf numFmtId="0" fontId="19" fillId="6" borderId="73" xfId="0" applyFont="1" applyFill="1" applyBorder="1" applyAlignment="1">
      <alignment horizontal="centerContinuous" wrapText="1"/>
    </xf>
    <xf numFmtId="164" fontId="33" fillId="6" borderId="0" xfId="0" applyNumberFormat="1" applyFont="1" applyFill="1" applyBorder="1" applyAlignment="1">
      <alignment horizontal="centerContinuous" wrapText="1"/>
    </xf>
    <xf numFmtId="164" fontId="24" fillId="6" borderId="0" xfId="1" applyNumberFormat="1" applyFont="1" applyFill="1" applyBorder="1" applyAlignment="1">
      <alignment horizontal="centerContinuous" wrapText="1"/>
    </xf>
    <xf numFmtId="169" fontId="24" fillId="6" borderId="0" xfId="1" applyNumberFormat="1" applyFont="1" applyFill="1" applyBorder="1" applyAlignment="1">
      <alignment horizontal="centerContinuous" wrapText="1"/>
    </xf>
    <xf numFmtId="165" fontId="8" fillId="2" borderId="8" xfId="0" quotePrefix="1" applyNumberFormat="1" applyFont="1" applyFill="1" applyBorder="1" applyAlignment="1" applyProtection="1">
      <alignment horizontal="center"/>
      <protection locked="0"/>
    </xf>
    <xf numFmtId="165" fontId="8" fillId="2" borderId="23" xfId="0" quotePrefix="1" applyNumberFormat="1" applyFont="1" applyFill="1" applyBorder="1" applyAlignment="1" applyProtection="1">
      <alignment horizontal="center"/>
      <protection locked="0"/>
    </xf>
    <xf numFmtId="165" fontId="8" fillId="2" borderId="24" xfId="0" quotePrefix="1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/>
    <xf numFmtId="0" fontId="8" fillId="2" borderId="4" xfId="0" applyFont="1" applyFill="1" applyBorder="1"/>
    <xf numFmtId="0" fontId="8" fillId="2" borderId="22" xfId="0" applyFont="1" applyFill="1" applyBorder="1"/>
    <xf numFmtId="0" fontId="8" fillId="0" borderId="20" xfId="0" applyFont="1" applyBorder="1"/>
    <xf numFmtId="0" fontId="8" fillId="0" borderId="19" xfId="0" applyFont="1" applyBorder="1"/>
    <xf numFmtId="0" fontId="8" fillId="0" borderId="16" xfId="0" applyFont="1" applyBorder="1"/>
    <xf numFmtId="0" fontId="8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4" fontId="10" fillId="2" borderId="0" xfId="1" applyNumberFormat="1" applyFont="1" applyFill="1" applyBorder="1"/>
    <xf numFmtId="164" fontId="10" fillId="2" borderId="8" xfId="1" applyNumberFormat="1" applyFont="1" applyFill="1" applyBorder="1"/>
    <xf numFmtId="166" fontId="9" fillId="0" borderId="0" xfId="0" quotePrefix="1" applyNumberFormat="1" applyFont="1" applyBorder="1"/>
    <xf numFmtId="165" fontId="35" fillId="0" borderId="0" xfId="0" quotePrefix="1" applyNumberFormat="1" applyFont="1" applyFill="1" applyBorder="1" applyAlignment="1" applyProtection="1">
      <alignment horizontal="center"/>
      <protection locked="0"/>
    </xf>
    <xf numFmtId="165" fontId="35" fillId="2" borderId="0" xfId="0" quotePrefix="1" applyNumberFormat="1" applyFont="1" applyFill="1" applyBorder="1" applyAlignment="1" applyProtection="1">
      <alignment horizontal="center"/>
      <protection locked="0"/>
    </xf>
    <xf numFmtId="165" fontId="9" fillId="2" borderId="0" xfId="0" quotePrefix="1" applyNumberFormat="1" applyFont="1" applyFill="1" applyBorder="1" applyAlignment="1" applyProtection="1">
      <alignment horizontal="center"/>
      <protection locked="0"/>
    </xf>
    <xf numFmtId="165" fontId="8" fillId="2" borderId="17" xfId="0" quotePrefix="1" applyNumberFormat="1" applyFont="1" applyFill="1" applyBorder="1" applyAlignment="1">
      <alignment horizontal="center"/>
    </xf>
    <xf numFmtId="0" fontId="8" fillId="2" borderId="17" xfId="0" applyFont="1" applyFill="1" applyBorder="1"/>
    <xf numFmtId="0" fontId="9" fillId="2" borderId="17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41" fontId="34" fillId="2" borderId="7" xfId="0" applyNumberFormat="1" applyFont="1" applyFill="1" applyBorder="1" applyProtection="1">
      <protection locked="0"/>
    </xf>
    <xf numFmtId="164" fontId="35" fillId="2" borderId="5" xfId="1" applyNumberFormat="1" applyFont="1" applyFill="1" applyBorder="1"/>
    <xf numFmtId="164" fontId="35" fillId="2" borderId="0" xfId="1" applyNumberFormat="1" applyFont="1" applyFill="1" applyBorder="1"/>
    <xf numFmtId="164" fontId="35" fillId="2" borderId="8" xfId="1" applyNumberFormat="1" applyFont="1" applyFill="1" applyBorder="1"/>
    <xf numFmtId="164" fontId="35" fillId="2" borderId="6" xfId="1" applyNumberFormat="1" applyFont="1" applyFill="1" applyBorder="1"/>
    <xf numFmtId="164" fontId="35" fillId="2" borderId="23" xfId="1" applyNumberFormat="1" applyFont="1" applyFill="1" applyBorder="1"/>
    <xf numFmtId="164" fontId="35" fillId="2" borderId="24" xfId="1" applyNumberFormat="1" applyFont="1" applyFill="1" applyBorder="1"/>
    <xf numFmtId="165" fontId="35" fillId="2" borderId="5" xfId="0" quotePrefix="1" applyNumberFormat="1" applyFont="1" applyFill="1" applyBorder="1" applyAlignment="1" applyProtection="1">
      <alignment horizontal="center"/>
      <protection locked="0"/>
    </xf>
    <xf numFmtId="169" fontId="8" fillId="0" borderId="0" xfId="1" applyNumberFormat="1" applyFont="1"/>
    <xf numFmtId="169" fontId="8" fillId="0" borderId="0" xfId="0" applyNumberFormat="1" applyFont="1"/>
    <xf numFmtId="165" fontId="35" fillId="2" borderId="20" xfId="0" quotePrefix="1" applyNumberFormat="1" applyFont="1" applyFill="1" applyBorder="1" applyAlignment="1">
      <alignment horizontal="center"/>
    </xf>
    <xf numFmtId="165" fontId="35" fillId="2" borderId="19" xfId="0" quotePrefix="1" applyNumberFormat="1" applyFont="1" applyFill="1" applyBorder="1" applyAlignment="1">
      <alignment horizontal="center"/>
    </xf>
    <xf numFmtId="165" fontId="35" fillId="2" borderId="16" xfId="0" quotePrefix="1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72" fontId="36" fillId="2" borderId="0" xfId="1" applyNumberFormat="1" applyFont="1" applyFill="1"/>
    <xf numFmtId="165" fontId="9" fillId="0" borderId="0" xfId="0" quotePrefix="1" applyNumberFormat="1" applyFont="1" applyFill="1" applyBorder="1" applyAlignment="1" applyProtection="1">
      <alignment horizontal="center"/>
      <protection locked="0"/>
    </xf>
    <xf numFmtId="165" fontId="9" fillId="0" borderId="0" xfId="0" quotePrefix="1" applyNumberFormat="1" applyFont="1" applyBorder="1" applyAlignment="1">
      <alignment horizontal="center"/>
    </xf>
    <xf numFmtId="169" fontId="19" fillId="6" borderId="0" xfId="1" quotePrefix="1" applyNumberFormat="1" applyFont="1" applyFill="1" applyBorder="1" applyAlignment="1">
      <alignment horizontal="center" wrapText="1"/>
    </xf>
    <xf numFmtId="165" fontId="8" fillId="2" borderId="17" xfId="0" quotePrefix="1" applyNumberFormat="1" applyFont="1" applyFill="1" applyBorder="1" applyAlignment="1" applyProtection="1">
      <alignment horizontal="center" vertical="center"/>
      <protection locked="0"/>
    </xf>
    <xf numFmtId="166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2" fontId="36" fillId="2" borderId="0" xfId="1" applyNumberFormat="1" applyFont="1" applyFill="1" applyAlignment="1">
      <alignment vertical="center"/>
    </xf>
    <xf numFmtId="0" fontId="24" fillId="6" borderId="0" xfId="0" quotePrefix="1" applyFont="1" applyFill="1" applyBorder="1" applyAlignment="1">
      <alignment horizontal="center" wrapText="1"/>
    </xf>
  </cellXfs>
  <cellStyles count="5">
    <cellStyle name="Comma" xfId="1" builtinId="3"/>
    <cellStyle name="Comma 2" xfId="4"/>
    <cellStyle name="Normal" xfId="0" builtinId="0"/>
    <cellStyle name="Normal 2" xfId="3"/>
    <cellStyle name="Percent" xfId="2" builtinId="5"/>
  </cellStyles>
  <dxfs count="22">
    <dxf>
      <font>
        <b/>
        <i val="0"/>
        <color rgb="FFFF000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0000FF"/>
      <color rgb="FF0080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'Comparison of Methods'!$T$6</c:f>
              <c:strCache>
                <c:ptCount val="1"/>
                <c:pt idx="0">
                  <c:v>Paid LDF Development Method</c:v>
                </c:pt>
              </c:strCache>
            </c:strRef>
          </c:tx>
          <c:cat>
            <c:numRef>
              <c:f>'Comparison of Methods'!$O$9:$O$18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'Comparison of Methods'!$T$9:$T$18</c:f>
              <c:numCache>
                <c:formatCode>0.0%</c:formatCode>
                <c:ptCount val="10"/>
                <c:pt idx="0">
                  <c:v>0.61208437667792392</c:v>
                </c:pt>
                <c:pt idx="1">
                  <c:v>0.53479964607975816</c:v>
                </c:pt>
                <c:pt idx="2">
                  <c:v>0.49844736031714026</c:v>
                </c:pt>
                <c:pt idx="3">
                  <c:v>0.53924367910455773</c:v>
                </c:pt>
                <c:pt idx="4">
                  <c:v>0.60744644082266952</c:v>
                </c:pt>
                <c:pt idx="5">
                  <c:v>0.61955305914512349</c:v>
                </c:pt>
                <c:pt idx="6">
                  <c:v>0.62264147289292027</c:v>
                </c:pt>
                <c:pt idx="7">
                  <c:v>0.75858647884639097</c:v>
                </c:pt>
                <c:pt idx="8">
                  <c:v>0.70950067297649067</c:v>
                </c:pt>
                <c:pt idx="9">
                  <c:v>0.66879694000579626</c:v>
                </c:pt>
              </c:numCache>
            </c:numRef>
          </c:val>
        </c:ser>
        <c:ser>
          <c:idx val="1"/>
          <c:order val="1"/>
          <c:tx>
            <c:strRef>
              <c:f>'Comparison of Methods'!$U$6</c:f>
              <c:strCache>
                <c:ptCount val="1"/>
                <c:pt idx="0">
                  <c:v>Incurred LDF Development Method</c:v>
                </c:pt>
              </c:strCache>
            </c:strRef>
          </c:tx>
          <c:cat>
            <c:numRef>
              <c:f>'Comparison of Methods'!$O$9:$O$18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'Comparison of Methods'!$U$9:$U$18</c:f>
              <c:numCache>
                <c:formatCode>0.0%</c:formatCode>
                <c:ptCount val="10"/>
                <c:pt idx="0">
                  <c:v>0.6133975481611208</c:v>
                </c:pt>
                <c:pt idx="1">
                  <c:v>0.53393881453154879</c:v>
                </c:pt>
                <c:pt idx="2">
                  <c:v>0.49809056192034917</c:v>
                </c:pt>
                <c:pt idx="3">
                  <c:v>0.53885767790262173</c:v>
                </c:pt>
                <c:pt idx="4">
                  <c:v>0.60917287338298709</c:v>
                </c:pt>
                <c:pt idx="5">
                  <c:v>0.6178247734138973</c:v>
                </c:pt>
                <c:pt idx="6">
                  <c:v>0.62085122998828579</c:v>
                </c:pt>
                <c:pt idx="7">
                  <c:v>0.75393303751512708</c:v>
                </c:pt>
                <c:pt idx="8">
                  <c:v>0.69512740277156904</c:v>
                </c:pt>
                <c:pt idx="9">
                  <c:v>0.69817400644468308</c:v>
                </c:pt>
              </c:numCache>
            </c:numRef>
          </c:val>
        </c:ser>
        <c:ser>
          <c:idx val="2"/>
          <c:order val="2"/>
          <c:tx>
            <c:strRef>
              <c:f>'Comparison of Methods'!$V$6</c:f>
              <c:strCache>
                <c:ptCount val="1"/>
                <c:pt idx="0">
                  <c:v>Expected Loss Ratio Method</c:v>
                </c:pt>
              </c:strCache>
            </c:strRef>
          </c:tx>
          <c:cat>
            <c:numRef>
              <c:f>'Comparison of Methods'!$O$9:$O$18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'Comparison of Methods'!$V$9:$V$18</c:f>
              <c:numCache>
                <c:formatCode>0.0%</c:formatCode>
                <c:ptCount val="10"/>
                <c:pt idx="0">
                  <c:v>0.62</c:v>
                </c:pt>
                <c:pt idx="1">
                  <c:v>0.62</c:v>
                </c:pt>
                <c:pt idx="2">
                  <c:v>0.62</c:v>
                </c:pt>
                <c:pt idx="3">
                  <c:v>0.62</c:v>
                </c:pt>
                <c:pt idx="4">
                  <c:v>0.62</c:v>
                </c:pt>
                <c:pt idx="5">
                  <c:v>0.62</c:v>
                </c:pt>
                <c:pt idx="6">
                  <c:v>0.62</c:v>
                </c:pt>
                <c:pt idx="7">
                  <c:v>0.62</c:v>
                </c:pt>
                <c:pt idx="8">
                  <c:v>0.62</c:v>
                </c:pt>
                <c:pt idx="9">
                  <c:v>0.62</c:v>
                </c:pt>
              </c:numCache>
            </c:numRef>
          </c:val>
        </c:ser>
        <c:ser>
          <c:idx val="3"/>
          <c:order val="3"/>
          <c:tx>
            <c:strRef>
              <c:f>'Comparison of Methods'!$W$6</c:f>
              <c:strCache>
                <c:ptCount val="1"/>
                <c:pt idx="0">
                  <c:v>Paid Bornhuetter-Freguson Method</c:v>
                </c:pt>
              </c:strCache>
            </c:strRef>
          </c:tx>
          <c:cat>
            <c:numRef>
              <c:f>'Comparison of Methods'!$O$9:$O$18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'Comparison of Methods'!$W$9:$W$18</c:f>
              <c:numCache>
                <c:formatCode>0.0%</c:formatCode>
                <c:ptCount val="10"/>
                <c:pt idx="0">
                  <c:v>0.61164623467600698</c:v>
                </c:pt>
                <c:pt idx="1">
                  <c:v>0.53486063416416774</c:v>
                </c:pt>
                <c:pt idx="2">
                  <c:v>0.49853437008069279</c:v>
                </c:pt>
                <c:pt idx="3">
                  <c:v>0.53930148606296535</c:v>
                </c:pt>
                <c:pt idx="4">
                  <c:v>0.6073993195826114</c:v>
                </c:pt>
                <c:pt idx="5">
                  <c:v>0.61949477411012588</c:v>
                </c:pt>
                <c:pt idx="6">
                  <c:v>0.6225059484285298</c:v>
                </c:pt>
                <c:pt idx="7">
                  <c:v>0.75023660956646654</c:v>
                </c:pt>
                <c:pt idx="8">
                  <c:v>0.6956254960767847</c:v>
                </c:pt>
                <c:pt idx="9">
                  <c:v>0.64555621252354678</c:v>
                </c:pt>
              </c:numCache>
            </c:numRef>
          </c:val>
        </c:ser>
        <c:ser>
          <c:idx val="4"/>
          <c:order val="4"/>
          <c:tx>
            <c:strRef>
              <c:f>'Comparison of Methods'!$X$6</c:f>
              <c:strCache>
                <c:ptCount val="1"/>
                <c:pt idx="0">
                  <c:v>Incurred Bornhuetter-Freguson Method</c:v>
                </c:pt>
              </c:strCache>
            </c:strRef>
          </c:tx>
          <c:cat>
            <c:numRef>
              <c:f>'Comparison of Methods'!$O$9:$O$18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'Comparison of Methods'!$X$9:$X$18</c:f>
              <c:numCache>
                <c:formatCode>0.0%</c:formatCode>
                <c:ptCount val="10"/>
                <c:pt idx="0">
                  <c:v>0.6133975481611208</c:v>
                </c:pt>
                <c:pt idx="1">
                  <c:v>0.53485936704593684</c:v>
                </c:pt>
                <c:pt idx="2">
                  <c:v>0.49831191143837833</c:v>
                </c:pt>
                <c:pt idx="3">
                  <c:v>0.53907902742065095</c:v>
                </c:pt>
                <c:pt idx="4">
                  <c:v>0.60978622603704136</c:v>
                </c:pt>
                <c:pt idx="5">
                  <c:v>0.61763782547388835</c:v>
                </c:pt>
                <c:pt idx="6">
                  <c:v>0.60789174268350066</c:v>
                </c:pt>
                <c:pt idx="7">
                  <c:v>0.74928737872705864</c:v>
                </c:pt>
                <c:pt idx="8">
                  <c:v>0.6734465150527883</c:v>
                </c:pt>
                <c:pt idx="9">
                  <c:v>0.63893533662109625</c:v>
                </c:pt>
              </c:numCache>
            </c:numRef>
          </c:val>
        </c:ser>
        <c:ser>
          <c:idx val="5"/>
          <c:order val="5"/>
          <c:tx>
            <c:strRef>
              <c:f>'Comparison of Methods'!$Y$6</c:f>
              <c:strCache>
                <c:ptCount val="1"/>
                <c:pt idx="0">
                  <c:v>Average of Methods</c:v>
                </c:pt>
              </c:strCache>
            </c:strRef>
          </c:tx>
          <c:cat>
            <c:numRef>
              <c:f>'Comparison of Methods'!$O$9:$O$18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'Comparison of Methods'!$Y$9:$Y$18</c:f>
              <c:numCache>
                <c:formatCode>0.0%</c:formatCode>
                <c:ptCount val="10"/>
                <c:pt idx="0">
                  <c:v>0.61410514153523443</c:v>
                </c:pt>
                <c:pt idx="1">
                  <c:v>0.55169169236428228</c:v>
                </c:pt>
                <c:pt idx="2">
                  <c:v>0.52267684075131204</c:v>
                </c:pt>
                <c:pt idx="3">
                  <c:v>0.55529637409815902</c:v>
                </c:pt>
                <c:pt idx="4">
                  <c:v>0.61076097196506185</c:v>
                </c:pt>
                <c:pt idx="5">
                  <c:v>0.618902086428607</c:v>
                </c:pt>
                <c:pt idx="6">
                  <c:v>0.61877807879864721</c:v>
                </c:pt>
                <c:pt idx="7">
                  <c:v>0.72640870093100873</c:v>
                </c:pt>
                <c:pt idx="8">
                  <c:v>0.67874001737552658</c:v>
                </c:pt>
                <c:pt idx="9">
                  <c:v>0.65429249911902443</c:v>
                </c:pt>
              </c:numCache>
            </c:numRef>
          </c:val>
        </c:ser>
        <c:axId val="163524608"/>
        <c:axId val="163526144"/>
      </c:barChart>
      <c:catAx>
        <c:axId val="163524608"/>
        <c:scaling>
          <c:orientation val="minMax"/>
        </c:scaling>
        <c:axPos val="b"/>
        <c:numFmt formatCode="General" sourceLinked="1"/>
        <c:tickLblPos val="nextTo"/>
        <c:txPr>
          <a:bodyPr rot="2700000"/>
          <a:lstStyle/>
          <a:p>
            <a:pPr>
              <a:defRPr/>
            </a:pPr>
            <a:endParaRPr lang="en-US"/>
          </a:p>
        </c:txPr>
        <c:crossAx val="163526144"/>
        <c:crosses val="autoZero"/>
        <c:auto val="1"/>
        <c:lblAlgn val="ctr"/>
        <c:lblOffset val="100"/>
      </c:catAx>
      <c:valAx>
        <c:axId val="163526144"/>
        <c:scaling>
          <c:orientation val="minMax"/>
        </c:scaling>
        <c:axPos val="l"/>
        <c:majorGridlines/>
        <c:numFmt formatCode="0.0%" sourceLinked="1"/>
        <c:tickLblPos val="nextTo"/>
        <c:crossAx val="163524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330600241234911"/>
          <c:y val="3.0046898207491516E-2"/>
          <c:w val="0.24948229362895916"/>
          <c:h val="0.94636615190542961"/>
        </c:manualLayout>
      </c:layout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335280</xdr:colOff>
      <xdr:row>2</xdr:row>
      <xdr:rowOff>152400</xdr:rowOff>
    </xdr:from>
    <xdr:to>
      <xdr:col>36</xdr:col>
      <xdr:colOff>342900</xdr:colOff>
      <xdr:row>22</xdr:row>
      <xdr:rowOff>30480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mp2\AppData\Local\Temp\FreeCommander11080\2\basic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rive%20N/Drive%20J%20back%20up/CLRS%20Boot%20Camp%20Material/From%202013/Liability%20201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rive%20N/Drive%20J%20back%20up/CLRS%20Boot%20Camp%20Material/From%202013/Workers%20Comp%20201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ive%20N/Drive%20J%20back%20up/CLRS%20Boot%20Camp%20Material/From%202013/Property%20-%20201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lients\Mercer%20Ins%20Grp\11-30-10\Mercer%20Insurance%20Group%20Global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Recall LDM Differences"/>
      <sheetName val="Reasonableness Checks"/>
      <sheetName val="II-9 Chart"/>
      <sheetName val="II-9 Chart for Print"/>
      <sheetName val="II-9 Backup"/>
      <sheetName val="Sensitivity Analysis"/>
      <sheetName val="II-15"/>
      <sheetName val="II-16"/>
      <sheetName val="II-21"/>
      <sheetName val="II-22"/>
      <sheetName val="II-27"/>
      <sheetName val="II-28"/>
      <sheetName val="II-29"/>
      <sheetName val="II- 30 Chart"/>
      <sheetName val="II- 30 Chart for Print"/>
      <sheetName val="II-30 Backup"/>
      <sheetName val="DCC Reserving"/>
      <sheetName val="Adjusting &amp; Other"/>
    </sheetNames>
    <sheetDataSet>
      <sheetData sheetId="0">
        <row r="1">
          <cell r="C1">
            <v>2009</v>
          </cell>
        </row>
        <row r="3">
          <cell r="C3" t="str">
            <v>12/31/09</v>
          </cell>
        </row>
      </sheetData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Exercise 6 - Paid-Ldfs"/>
      <sheetName val="Exercise 6 - Inc-Ldfs"/>
      <sheetName val="Exercise 6 - DCC Paid-Ldfs"/>
      <sheetName val="Exercise 6 - Rept Claim Ldfs"/>
      <sheetName val="Exercise 6 - Closed Claim Ldfs"/>
      <sheetName val="Exercise 7&amp;8 - Paid Dev Meth"/>
      <sheetName val="Exercise 7&amp;8 - Inc Dev Meth"/>
      <sheetName val="Paid DCC Dev"/>
      <sheetName val="Rpt Claim Dev"/>
      <sheetName val="Closed Claim Dev"/>
      <sheetName val="Exercise 10 - Expected LR Meth"/>
      <sheetName val="Exercise 11 - Paid BF Method"/>
      <sheetName val="Exercise 11 - Inc BF Method"/>
      <sheetName val="Exercise 12 - Pd to PD factors"/>
      <sheetName val="Exercise 12 - DCC Pd Pd-Ldfs "/>
      <sheetName val="Exercise 13 - Pd to Pd Dev"/>
      <sheetName val="Exercise 14 - Diagnostics 1"/>
      <sheetName val="Exercise 14 - Diagnostics 2"/>
      <sheetName val="Exercise 14 - Diagonstics 3"/>
      <sheetName val="Exercise 15 - Ult Loss Select"/>
      <sheetName val="Exercise 15 - Ult DCC Select"/>
      <sheetName val="Exercise 16 - Summary"/>
      <sheetName val="Exercise 16 - 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33">
          <cell r="D33">
            <v>9577870.8789579999</v>
          </cell>
          <cell r="G33">
            <v>0</v>
          </cell>
          <cell r="H33">
            <v>0</v>
          </cell>
        </row>
      </sheetData>
      <sheetData sheetId="2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Exercise 6 - Paid-Ldfs"/>
      <sheetName val="Exercise 6 - Inc-Ldfs"/>
      <sheetName val="Exercise 6 - DCC Paid-Ldfs"/>
      <sheetName val="Exercise 6 - Rept Claim Ldfs"/>
      <sheetName val="Exercise 6 - Closed Claim Ldfs"/>
      <sheetName val="Exercise 7&amp;8 - Paid Dev Meth"/>
      <sheetName val="Exercise 7&amp;8 - Inc Dev Meth"/>
      <sheetName val="Paid DCC Dev"/>
      <sheetName val="Rpt Claim Dev"/>
      <sheetName val="Closed Claim Dev"/>
      <sheetName val="Exercise 10 - Expected LR Meth"/>
      <sheetName val="Exercise 11 - Paid BF Method"/>
      <sheetName val="Exercise 11 - Inc BF Method"/>
      <sheetName val="Exercise 12 - Pd to PD factors"/>
      <sheetName val="Exercise 12 - DCC Pd Pd-Ldfs "/>
      <sheetName val="Exercise 13 - Pd to Pd Dev"/>
      <sheetName val="Exercise 14 - Diagnostics 1"/>
      <sheetName val="Exercise 14 - Diagnostics 2"/>
      <sheetName val="Exercise 14 - Diagonstics 3"/>
      <sheetName val="Exercise 15 - Ult Loss Select"/>
      <sheetName val="Exercise 15 - Ult DCC Select"/>
      <sheetName val="Exercise 16 - Summary"/>
      <sheetName val="Exercise 16 - 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33">
          <cell r="D33">
            <v>15059448.623443255</v>
          </cell>
          <cell r="G33">
            <v>0</v>
          </cell>
          <cell r="H33">
            <v>0</v>
          </cell>
        </row>
      </sheetData>
      <sheetData sheetId="2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Exercise 6 - Paid-Ldfs"/>
      <sheetName val="Exercise 6 - Inc-Ldfs"/>
      <sheetName val="Exercise 6 - DCC Paid-Ldfs"/>
      <sheetName val="Exercise 6 - Rept Claim Ldfs"/>
      <sheetName val="Exercise 6 - Closed Claim Ldfs"/>
      <sheetName val="Exercise 7&amp;8 - Paid Dev Meth"/>
      <sheetName val="Exercise 7&amp;8 - Inc Dev Meth"/>
      <sheetName val="Paid DCC Dev"/>
      <sheetName val="Rpt Claim Dev"/>
      <sheetName val="Closed Claim Dev"/>
      <sheetName val="Exercise 10 - Expected LR Meth"/>
      <sheetName val="Exercise 11 - Paid BF Method"/>
      <sheetName val="Exercise 11 - Inc BF Method"/>
      <sheetName val="Exercise 12 - Pd to PD factors"/>
      <sheetName val="Exercise 12 - DCC Pd Pd-Ldfs "/>
      <sheetName val="Exercise 13 - Pd to Pd Dev"/>
      <sheetName val="Exercise 14 - Diagnostics 1"/>
      <sheetName val="Exercise 14 - Diagnostics 2"/>
      <sheetName val="Exercise 14 - Diagonstics 3"/>
      <sheetName val="Exercise 15 - Ult Loss Select"/>
      <sheetName val="Exercise 15 - Ult DCC Select"/>
      <sheetName val="Exercise 16 - Summary"/>
      <sheetName val="Exercise 16 - 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33">
          <cell r="D33">
            <v>3012454.0000000075</v>
          </cell>
          <cell r="G33">
            <v>0</v>
          </cell>
          <cell r="H33">
            <v>0</v>
          </cell>
        </row>
      </sheetData>
      <sheetData sheetId="2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lobals"/>
      <sheetName val="Mercer Insurance Group Globals"/>
      <sheetName val="Inputs"/>
      <sheetName val="Exercise 6 - Paid-Ldfs"/>
      <sheetName val="Exercise 6 - Inc-Ldfs"/>
      <sheetName val="Exercise 6 - DCC Paid-Ldfs"/>
      <sheetName val="Exercise 6 - Rept Claim Ldfs"/>
      <sheetName val="Exercise 6 - Closed Claim Ldfs"/>
      <sheetName val="Exercise 7&amp;8 - Paid Dev Meth"/>
      <sheetName val="Exercise 7&amp;8 - Inc Dev Meth"/>
      <sheetName val="Paid DCC Dev"/>
      <sheetName val="Rpt Claim Dev"/>
      <sheetName val="Closed Claim Dev"/>
      <sheetName val="Exercise 10 - Expected LR Meth"/>
      <sheetName val="Exercise 11 - Paid BF Method"/>
      <sheetName val="Exercise 11 - Inc BF Method"/>
      <sheetName val="Exercise 12 - Pd to PD factors"/>
      <sheetName val="Exercise 12 - DCC Pd Pd-Ldfs "/>
      <sheetName val="Exercise 13 - Pd to Pd Dev"/>
      <sheetName val="Exercise 14 - Diagnostics 1"/>
      <sheetName val="Exercise 14 - Diagnostics 2"/>
      <sheetName val="Exercise 14 - Diagonstics 3"/>
      <sheetName val="Exercise 15 - Ult Loss Select"/>
      <sheetName val="Exercise 15 - Ult DCC Select"/>
      <sheetName val="Exercise 16 - Summary"/>
      <sheetName val="Exercise 16 - Metrics"/>
    </sheetNames>
    <definedNames>
      <definedName name="First_Month" refersTo="='Globals'!$B$9"/>
    </definedNames>
    <sheetDataSet>
      <sheetData sheetId="0" refreshError="1">
        <row r="9">
          <cell r="B9">
            <v>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5"/>
  <sheetViews>
    <sheetView workbookViewId="0"/>
  </sheetViews>
  <sheetFormatPr defaultRowHeight="12.75"/>
  <cols>
    <col min="1" max="1" width="14.7109375" customWidth="1"/>
    <col min="2" max="2" width="10.140625" bestFit="1" customWidth="1"/>
  </cols>
  <sheetData>
    <row r="3" spans="1:2">
      <c r="A3" t="s">
        <v>58</v>
      </c>
      <c r="B3" s="69">
        <v>42735</v>
      </c>
    </row>
    <row r="5" spans="1:2">
      <c r="A5" t="s">
        <v>59</v>
      </c>
      <c r="B5">
        <v>2016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J109"/>
  <sheetViews>
    <sheetView showGridLines="0" topLeftCell="AC23" zoomScaleNormal="100" workbookViewId="0">
      <selection activeCell="AX32" sqref="AX32"/>
    </sheetView>
  </sheetViews>
  <sheetFormatPr defaultColWidth="10" defaultRowHeight="12.75"/>
  <cols>
    <col min="1" max="1" width="10" style="111"/>
    <col min="2" max="2" width="13.140625" style="111" customWidth="1"/>
    <col min="3" max="3" width="10" style="111" customWidth="1"/>
    <col min="4" max="12" width="10" style="111"/>
    <col min="13" max="13" width="12.28515625" style="111" customWidth="1"/>
    <col min="14" max="29" width="10" style="111"/>
    <col min="30" max="30" width="10.5703125" style="111" customWidth="1"/>
    <col min="31" max="32" width="10" style="111"/>
    <col min="33" max="33" width="11" style="111" customWidth="1"/>
    <col min="34" max="43" width="10.28515625" style="111" customWidth="1"/>
    <col min="44" max="46" width="10" style="111"/>
    <col min="47" max="47" width="2.7109375" style="111" customWidth="1"/>
    <col min="48" max="56" width="10" style="111"/>
    <col min="57" max="57" width="11.140625" style="111" customWidth="1"/>
    <col min="58" max="58" width="10.7109375" style="111" customWidth="1"/>
    <col min="59" max="59" width="9.42578125" style="111" customWidth="1"/>
    <col min="60" max="60" width="2.85546875" style="111" customWidth="1"/>
    <col min="61" max="16384" width="10" style="111"/>
  </cols>
  <sheetData>
    <row r="1" spans="2:48">
      <c r="AV1" s="111" t="s">
        <v>172</v>
      </c>
    </row>
    <row r="3" spans="2:48">
      <c r="B3" s="114"/>
      <c r="C3" s="115" t="s">
        <v>65</v>
      </c>
      <c r="D3" s="116"/>
      <c r="E3" s="117"/>
      <c r="F3" s="118" t="s">
        <v>66</v>
      </c>
      <c r="G3" s="116"/>
      <c r="H3" s="116"/>
      <c r="I3" s="116"/>
      <c r="J3" s="116"/>
      <c r="K3" s="116"/>
      <c r="L3" s="116"/>
      <c r="M3" s="117"/>
      <c r="N3" s="119"/>
      <c r="R3" s="119"/>
      <c r="S3" s="115" t="s">
        <v>96</v>
      </c>
      <c r="T3" s="116"/>
      <c r="U3" s="116"/>
      <c r="V3" s="117"/>
      <c r="W3" s="118" t="s">
        <v>97</v>
      </c>
      <c r="X3" s="116"/>
      <c r="Y3" s="116"/>
      <c r="Z3" s="117"/>
      <c r="AA3" s="122" t="s">
        <v>69</v>
      </c>
      <c r="AB3" s="158"/>
      <c r="AC3" s="140">
        <v>23</v>
      </c>
      <c r="AD3" s="135">
        <v>24</v>
      </c>
      <c r="AE3" s="159">
        <v>25</v>
      </c>
      <c r="AT3"/>
      <c r="AU3"/>
    </row>
    <row r="4" spans="2:48">
      <c r="B4" s="120" t="s">
        <v>67</v>
      </c>
      <c r="C4" s="121">
        <v>1</v>
      </c>
      <c r="D4" s="121">
        <v>2</v>
      </c>
      <c r="E4" s="121">
        <v>3</v>
      </c>
      <c r="F4" s="122"/>
      <c r="G4" s="123"/>
      <c r="H4" s="124" t="s">
        <v>68</v>
      </c>
      <c r="I4" s="123"/>
      <c r="J4" s="124" t="s">
        <v>69</v>
      </c>
      <c r="K4" s="123"/>
      <c r="L4" s="125"/>
      <c r="M4" s="126"/>
      <c r="N4" s="127"/>
      <c r="R4" s="134"/>
      <c r="S4" s="115" t="s">
        <v>98</v>
      </c>
      <c r="T4" s="117"/>
      <c r="U4" s="115" t="s">
        <v>99</v>
      </c>
      <c r="V4" s="117"/>
      <c r="W4" s="160" t="s">
        <v>98</v>
      </c>
      <c r="X4" s="161"/>
      <c r="Y4" s="115" t="s">
        <v>99</v>
      </c>
      <c r="Z4" s="117"/>
      <c r="AA4" s="128" t="s">
        <v>100</v>
      </c>
      <c r="AB4" s="162"/>
      <c r="AC4" s="142"/>
      <c r="AD4" s="134"/>
      <c r="AE4" s="163"/>
      <c r="AT4"/>
      <c r="AU4"/>
    </row>
    <row r="5" spans="2:48">
      <c r="B5" s="120" t="s">
        <v>70</v>
      </c>
      <c r="C5" s="119"/>
      <c r="D5" s="119"/>
      <c r="E5" s="119"/>
      <c r="F5" s="128" t="s">
        <v>71</v>
      </c>
      <c r="G5" s="129"/>
      <c r="H5" s="128" t="s">
        <v>72</v>
      </c>
      <c r="I5" s="129"/>
      <c r="J5" s="128" t="s">
        <v>73</v>
      </c>
      <c r="K5" s="129"/>
      <c r="L5" s="130">
        <v>10</v>
      </c>
      <c r="M5" s="131">
        <v>11</v>
      </c>
      <c r="N5" s="132">
        <v>12</v>
      </c>
      <c r="R5" s="134"/>
      <c r="S5" s="140">
        <v>13</v>
      </c>
      <c r="T5" s="135">
        <v>14</v>
      </c>
      <c r="U5" s="139">
        <v>15</v>
      </c>
      <c r="V5" s="135">
        <v>16</v>
      </c>
      <c r="W5" s="135">
        <v>17</v>
      </c>
      <c r="X5" s="135">
        <v>18</v>
      </c>
      <c r="Y5" s="135">
        <v>19</v>
      </c>
      <c r="Z5" s="135">
        <v>20</v>
      </c>
      <c r="AA5" s="135">
        <v>21</v>
      </c>
      <c r="AB5" s="140">
        <v>22</v>
      </c>
      <c r="AC5" s="131"/>
      <c r="AD5" s="136"/>
      <c r="AE5" s="163" t="s">
        <v>74</v>
      </c>
      <c r="AT5"/>
      <c r="AU5"/>
    </row>
    <row r="6" spans="2:48" ht="38.25">
      <c r="B6" s="133" t="s">
        <v>92</v>
      </c>
      <c r="C6" s="134"/>
      <c r="D6" s="134"/>
      <c r="E6" s="134"/>
      <c r="F6" s="135">
        <v>4</v>
      </c>
      <c r="G6" s="135">
        <v>5</v>
      </c>
      <c r="H6" s="130">
        <v>6</v>
      </c>
      <c r="I6" s="135">
        <v>7</v>
      </c>
      <c r="J6" s="130">
        <v>8</v>
      </c>
      <c r="K6" s="135">
        <v>9</v>
      </c>
      <c r="L6" s="130" t="s">
        <v>75</v>
      </c>
      <c r="M6" s="131" t="s">
        <v>10</v>
      </c>
      <c r="N6" s="229" t="s">
        <v>130</v>
      </c>
      <c r="R6" s="134"/>
      <c r="S6" s="131" t="s">
        <v>78</v>
      </c>
      <c r="T6" s="134"/>
      <c r="U6" s="130" t="s">
        <v>78</v>
      </c>
      <c r="V6" s="134"/>
      <c r="W6" s="136" t="s">
        <v>78</v>
      </c>
      <c r="X6" s="134"/>
      <c r="Y6" s="136" t="s">
        <v>78</v>
      </c>
      <c r="Z6" s="134"/>
      <c r="AA6" s="136" t="s">
        <v>78</v>
      </c>
      <c r="AB6" s="142"/>
      <c r="AC6" s="131" t="s">
        <v>101</v>
      </c>
      <c r="AD6" s="164" t="s">
        <v>104</v>
      </c>
      <c r="AE6" s="165" t="s">
        <v>105</v>
      </c>
      <c r="AT6"/>
      <c r="AU6"/>
    </row>
    <row r="7" spans="2:48">
      <c r="B7" s="120" t="s">
        <v>77</v>
      </c>
      <c r="C7" s="136" t="s">
        <v>78</v>
      </c>
      <c r="D7" s="134"/>
      <c r="E7" s="134"/>
      <c r="F7" s="136" t="s">
        <v>78</v>
      </c>
      <c r="G7" s="134"/>
      <c r="H7" s="120" t="s">
        <v>78</v>
      </c>
      <c r="I7" s="134"/>
      <c r="J7" s="120" t="s">
        <v>78</v>
      </c>
      <c r="K7" s="134"/>
      <c r="L7" s="130" t="s">
        <v>79</v>
      </c>
      <c r="M7" s="131" t="s">
        <v>80</v>
      </c>
      <c r="N7" s="132" t="s">
        <v>81</v>
      </c>
      <c r="R7" s="134"/>
      <c r="S7" s="131" t="s">
        <v>79</v>
      </c>
      <c r="T7" s="134"/>
      <c r="U7" s="130" t="s">
        <v>79</v>
      </c>
      <c r="V7" s="134"/>
      <c r="W7" s="136" t="s">
        <v>79</v>
      </c>
      <c r="X7" s="134"/>
      <c r="Y7" s="136" t="s">
        <v>79</v>
      </c>
      <c r="Z7" s="134"/>
      <c r="AA7" s="136" t="s">
        <v>79</v>
      </c>
      <c r="AB7" s="142"/>
      <c r="AC7" s="131" t="s">
        <v>84</v>
      </c>
      <c r="AD7" s="136" t="s">
        <v>102</v>
      </c>
      <c r="AE7" s="163" t="s">
        <v>85</v>
      </c>
      <c r="AT7"/>
      <c r="AU7"/>
    </row>
    <row r="8" spans="2:48">
      <c r="B8" s="120" t="s">
        <v>82</v>
      </c>
      <c r="C8" s="136" t="s">
        <v>79</v>
      </c>
      <c r="D8" s="134"/>
      <c r="E8" s="136" t="s">
        <v>83</v>
      </c>
      <c r="F8" s="136" t="s">
        <v>79</v>
      </c>
      <c r="G8" s="134"/>
      <c r="H8" s="120" t="s">
        <v>79</v>
      </c>
      <c r="I8" s="134"/>
      <c r="J8" s="120" t="s">
        <v>79</v>
      </c>
      <c r="K8" s="134"/>
      <c r="L8" s="130" t="s">
        <v>84</v>
      </c>
      <c r="M8" s="137" t="s">
        <v>94</v>
      </c>
      <c r="N8" s="132" t="s">
        <v>85</v>
      </c>
      <c r="R8" s="134"/>
      <c r="S8" s="166" t="s">
        <v>86</v>
      </c>
      <c r="T8" s="167" t="s">
        <v>87</v>
      </c>
      <c r="U8" s="168" t="s">
        <v>86</v>
      </c>
      <c r="V8" s="167" t="s">
        <v>87</v>
      </c>
      <c r="W8" s="167" t="s">
        <v>86</v>
      </c>
      <c r="X8" s="167" t="s">
        <v>87</v>
      </c>
      <c r="Y8" s="167" t="s">
        <v>86</v>
      </c>
      <c r="Z8" s="167" t="s">
        <v>87</v>
      </c>
      <c r="AA8" s="167" t="s">
        <v>86</v>
      </c>
      <c r="AB8" s="169" t="s">
        <v>87</v>
      </c>
      <c r="AC8" s="169" t="s">
        <v>103</v>
      </c>
      <c r="AD8" s="170" t="s">
        <v>100</v>
      </c>
      <c r="AE8" s="171" t="s">
        <v>86</v>
      </c>
      <c r="AT8"/>
      <c r="AU8"/>
    </row>
    <row r="9" spans="2:48">
      <c r="B9" s="120" t="s">
        <v>14</v>
      </c>
      <c r="C9" s="136" t="s">
        <v>86</v>
      </c>
      <c r="D9" s="136" t="s">
        <v>87</v>
      </c>
      <c r="E9" s="138" t="s">
        <v>93</v>
      </c>
      <c r="F9" s="136" t="s">
        <v>86</v>
      </c>
      <c r="G9" s="136" t="s">
        <v>87</v>
      </c>
      <c r="H9" s="130" t="s">
        <v>86</v>
      </c>
      <c r="I9" s="136" t="s">
        <v>87</v>
      </c>
      <c r="J9" s="130" t="s">
        <v>86</v>
      </c>
      <c r="K9" s="136" t="s">
        <v>87</v>
      </c>
      <c r="L9" s="169" t="s">
        <v>88</v>
      </c>
      <c r="M9" s="227" t="s">
        <v>95</v>
      </c>
      <c r="N9" s="228" t="s">
        <v>86</v>
      </c>
      <c r="R9" s="135" t="s">
        <v>89</v>
      </c>
      <c r="S9" s="147">
        <v>0</v>
      </c>
      <c r="T9" s="147">
        <v>0</v>
      </c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T9"/>
      <c r="AU9"/>
    </row>
    <row r="10" spans="2:48">
      <c r="B10" s="135" t="s">
        <v>89</v>
      </c>
      <c r="C10" s="135" t="s">
        <v>90</v>
      </c>
      <c r="D10" s="139" t="s">
        <v>90</v>
      </c>
      <c r="E10" s="140" t="s">
        <v>90</v>
      </c>
      <c r="F10" s="141">
        <v>-1</v>
      </c>
      <c r="G10" s="141">
        <v>-1</v>
      </c>
      <c r="H10" s="141"/>
      <c r="I10" s="141"/>
      <c r="J10" s="141"/>
      <c r="K10" s="141"/>
      <c r="L10" s="142">
        <v>0</v>
      </c>
      <c r="M10" s="142">
        <v>0</v>
      </c>
      <c r="N10" s="143" t="s">
        <v>90</v>
      </c>
      <c r="R10" s="144" t="str">
        <f>"2.  "&amp;EndYear-9</f>
        <v>2.  2007</v>
      </c>
      <c r="S10" s="147">
        <v>10</v>
      </c>
      <c r="T10" s="147">
        <v>6</v>
      </c>
      <c r="U10" s="147"/>
      <c r="V10" s="147"/>
      <c r="W10" s="147"/>
      <c r="X10" s="147"/>
      <c r="Y10" s="147">
        <v>1</v>
      </c>
      <c r="Z10" s="147">
        <v>1</v>
      </c>
      <c r="AA10" s="147">
        <v>1</v>
      </c>
      <c r="AB10" s="147"/>
      <c r="AC10" s="147"/>
      <c r="AD10" s="147">
        <f t="shared" ref="AD10:AD17" si="0">+S10-T10+U10-V10+W10-X10+Y10-Z10+AA10-AB10</f>
        <v>5</v>
      </c>
      <c r="AE10" s="147">
        <v>1</v>
      </c>
      <c r="AG10" s="112">
        <f t="shared" ref="AG10:AG19" si="1">+AD10+M11-(AA10-AB10+J11-K11)</f>
        <v>1401</v>
      </c>
      <c r="AH10" s="112">
        <f>+S10-T10</f>
        <v>4</v>
      </c>
      <c r="AI10" s="112">
        <f>+AH10+G25</f>
        <v>1401</v>
      </c>
      <c r="AT10"/>
      <c r="AU10"/>
    </row>
    <row r="11" spans="2:48">
      <c r="B11" s="144" t="str">
        <f>"2.  "&amp;EndYear-9</f>
        <v>2.  2007</v>
      </c>
      <c r="C11" s="145">
        <v>5826</v>
      </c>
      <c r="D11" s="146">
        <v>3540</v>
      </c>
      <c r="E11" s="147">
        <f>+C11-D11</f>
        <v>2286</v>
      </c>
      <c r="F11" s="143">
        <v>3810</v>
      </c>
      <c r="G11" s="143">
        <v>2445</v>
      </c>
      <c r="H11" s="143">
        <v>90</v>
      </c>
      <c r="I11" s="143">
        <v>58</v>
      </c>
      <c r="J11" s="143">
        <v>562</v>
      </c>
      <c r="K11" s="143">
        <v>37</v>
      </c>
      <c r="L11" s="143">
        <v>44</v>
      </c>
      <c r="M11" s="148">
        <f>+F11-G11+H11-I11+J11-K11</f>
        <v>1922</v>
      </c>
      <c r="N11" s="149">
        <v>2681</v>
      </c>
      <c r="R11" s="144" t="str">
        <f>"3.  "&amp;EndYear-8</f>
        <v>3.  2008</v>
      </c>
      <c r="S11" s="147">
        <v>0</v>
      </c>
      <c r="T11" s="147">
        <v>0</v>
      </c>
      <c r="U11" s="147"/>
      <c r="V11" s="147"/>
      <c r="W11" s="147"/>
      <c r="X11" s="147"/>
      <c r="Y11" s="147"/>
      <c r="Z11" s="147"/>
      <c r="AA11" s="147"/>
      <c r="AB11" s="147"/>
      <c r="AC11" s="147"/>
      <c r="AD11" s="147">
        <f t="shared" si="0"/>
        <v>0</v>
      </c>
      <c r="AE11" s="147"/>
      <c r="AG11" s="112">
        <f t="shared" si="1"/>
        <v>1117</v>
      </c>
      <c r="AH11" s="112">
        <f t="shared" ref="AH11:AH19" si="2">+S11-T11</f>
        <v>0</v>
      </c>
      <c r="AI11" s="112">
        <f t="shared" ref="AI11:AI19" si="3">+AH11+G26</f>
        <v>1118</v>
      </c>
      <c r="AT11"/>
      <c r="AU11"/>
    </row>
    <row r="12" spans="2:48">
      <c r="B12" s="144" t="str">
        <f>"3.  "&amp;EndYear-8</f>
        <v>3.  2008</v>
      </c>
      <c r="C12" s="145">
        <v>4879</v>
      </c>
      <c r="D12" s="146">
        <v>2787</v>
      </c>
      <c r="E12" s="147">
        <f t="shared" ref="E12:E19" si="4">+C12-D12</f>
        <v>2092</v>
      </c>
      <c r="F12" s="143">
        <v>2838</v>
      </c>
      <c r="G12" s="143">
        <v>1755</v>
      </c>
      <c r="H12" s="143">
        <v>86</v>
      </c>
      <c r="I12" s="143">
        <v>52</v>
      </c>
      <c r="J12" s="143">
        <v>509</v>
      </c>
      <c r="K12" s="143">
        <v>24</v>
      </c>
      <c r="L12" s="143">
        <v>6</v>
      </c>
      <c r="M12" s="148">
        <f t="shared" ref="M12:M19" si="5">+F12-G12+H12-I12+J12-K12</f>
        <v>1602</v>
      </c>
      <c r="N12" s="149">
        <v>1907</v>
      </c>
      <c r="R12" s="144" t="str">
        <f>"4.  "&amp;EndYear-7</f>
        <v>4.  2009</v>
      </c>
      <c r="S12" s="147">
        <v>0</v>
      </c>
      <c r="T12" s="147">
        <v>0</v>
      </c>
      <c r="U12" s="147"/>
      <c r="V12" s="147"/>
      <c r="W12" s="147"/>
      <c r="X12" s="147"/>
      <c r="Y12" s="147"/>
      <c r="Z12" s="147"/>
      <c r="AA12" s="147"/>
      <c r="AB12" s="147"/>
      <c r="AC12" s="147"/>
      <c r="AD12" s="147">
        <f t="shared" si="0"/>
        <v>0</v>
      </c>
      <c r="AE12" s="147"/>
      <c r="AG12" s="112">
        <f t="shared" si="1"/>
        <v>913</v>
      </c>
      <c r="AH12" s="112">
        <f t="shared" si="2"/>
        <v>0</v>
      </c>
      <c r="AI12" s="112">
        <f t="shared" si="3"/>
        <v>913</v>
      </c>
      <c r="AT12"/>
      <c r="AU12"/>
    </row>
    <row r="13" spans="2:48">
      <c r="B13" s="144" t="str">
        <f>"4.  "&amp;EndYear-7</f>
        <v>4.  2009</v>
      </c>
      <c r="C13" s="145">
        <v>4528</v>
      </c>
      <c r="D13" s="146">
        <v>2695</v>
      </c>
      <c r="E13" s="147">
        <f t="shared" si="4"/>
        <v>1833</v>
      </c>
      <c r="F13" s="143">
        <v>2476</v>
      </c>
      <c r="G13" s="143">
        <v>1605</v>
      </c>
      <c r="H13" s="143">
        <v>120</v>
      </c>
      <c r="I13" s="143">
        <v>78</v>
      </c>
      <c r="J13" s="143">
        <v>461</v>
      </c>
      <c r="K13" s="143">
        <v>39</v>
      </c>
      <c r="L13" s="143">
        <v>14</v>
      </c>
      <c r="M13" s="148">
        <f t="shared" si="5"/>
        <v>1335</v>
      </c>
      <c r="N13" s="149">
        <v>721</v>
      </c>
      <c r="R13" s="144" t="str">
        <f>"5.  "&amp;EndYear-6</f>
        <v>5.  2010</v>
      </c>
      <c r="S13" s="147">
        <v>0</v>
      </c>
      <c r="T13" s="147">
        <v>0</v>
      </c>
      <c r="U13" s="147"/>
      <c r="V13" s="147"/>
      <c r="W13" s="147"/>
      <c r="X13" s="147"/>
      <c r="Y13" s="147"/>
      <c r="Z13" s="147"/>
      <c r="AA13" s="147"/>
      <c r="AB13" s="147"/>
      <c r="AC13" s="147"/>
      <c r="AD13" s="147">
        <f t="shared" si="0"/>
        <v>0</v>
      </c>
      <c r="AE13" s="147"/>
      <c r="AG13" s="112">
        <f t="shared" si="1"/>
        <v>1150</v>
      </c>
      <c r="AH13" s="112">
        <f t="shared" si="2"/>
        <v>0</v>
      </c>
      <c r="AI13" s="112">
        <f t="shared" si="3"/>
        <v>1151</v>
      </c>
      <c r="AT13"/>
      <c r="AU13"/>
    </row>
    <row r="14" spans="2:48">
      <c r="B14" s="144" t="str">
        <f>"5.  "&amp;EndYear-6</f>
        <v>5.  2010</v>
      </c>
      <c r="C14" s="145">
        <v>4962</v>
      </c>
      <c r="D14" s="146">
        <v>2826</v>
      </c>
      <c r="E14" s="147">
        <f t="shared" si="4"/>
        <v>2136</v>
      </c>
      <c r="F14" s="143">
        <v>2903</v>
      </c>
      <c r="G14" s="143">
        <v>1783</v>
      </c>
      <c r="H14" s="143">
        <v>83</v>
      </c>
      <c r="I14" s="143">
        <v>53</v>
      </c>
      <c r="J14" s="143">
        <v>684</v>
      </c>
      <c r="K14" s="143">
        <v>37</v>
      </c>
      <c r="L14" s="143">
        <v>3</v>
      </c>
      <c r="M14" s="148">
        <f t="shared" si="5"/>
        <v>1797</v>
      </c>
      <c r="N14" s="149">
        <v>1511</v>
      </c>
      <c r="R14" s="144" t="str">
        <f>"6.  "&amp;EndYear-5</f>
        <v>6.  2011</v>
      </c>
      <c r="S14" s="147">
        <v>20</v>
      </c>
      <c r="T14" s="147">
        <v>13</v>
      </c>
      <c r="U14" s="147">
        <v>1</v>
      </c>
      <c r="V14" s="147">
        <v>0</v>
      </c>
      <c r="W14" s="147"/>
      <c r="X14" s="147"/>
      <c r="Y14" s="147"/>
      <c r="Z14" s="147"/>
      <c r="AA14" s="147">
        <v>1</v>
      </c>
      <c r="AB14" s="147"/>
      <c r="AC14" s="147"/>
      <c r="AD14" s="147">
        <f t="shared" si="0"/>
        <v>9</v>
      </c>
      <c r="AE14" s="147">
        <v>1</v>
      </c>
      <c r="AG14" s="112">
        <f t="shared" si="1"/>
        <v>1556</v>
      </c>
      <c r="AH14" s="112">
        <f t="shared" si="2"/>
        <v>7</v>
      </c>
      <c r="AI14" s="112">
        <f t="shared" si="3"/>
        <v>1555</v>
      </c>
      <c r="AT14"/>
      <c r="AU14"/>
    </row>
    <row r="15" spans="2:48">
      <c r="B15" s="144" t="str">
        <f>"6.  "&amp;EndYear-5</f>
        <v>6.  2011</v>
      </c>
      <c r="C15" s="145">
        <v>4340</v>
      </c>
      <c r="D15" s="146">
        <v>1789</v>
      </c>
      <c r="E15" s="147">
        <f t="shared" si="4"/>
        <v>2551</v>
      </c>
      <c r="F15" s="143">
        <v>2627</v>
      </c>
      <c r="G15" s="143">
        <v>1132</v>
      </c>
      <c r="H15" s="143">
        <v>103</v>
      </c>
      <c r="I15" s="143">
        <v>50</v>
      </c>
      <c r="J15" s="143">
        <v>572</v>
      </c>
      <c r="K15" s="143">
        <v>36</v>
      </c>
      <c r="L15" s="143">
        <v>7</v>
      </c>
      <c r="M15" s="148">
        <f t="shared" si="5"/>
        <v>2084</v>
      </c>
      <c r="N15" s="149">
        <v>1234</v>
      </c>
      <c r="R15" s="144" t="str">
        <f>"7.  "&amp;EndYear-4</f>
        <v>7.  2012</v>
      </c>
      <c r="S15" s="147">
        <v>0</v>
      </c>
      <c r="T15" s="147">
        <v>0</v>
      </c>
      <c r="U15" s="147">
        <v>2</v>
      </c>
      <c r="V15" s="147">
        <v>1</v>
      </c>
      <c r="W15" s="147"/>
      <c r="X15" s="147"/>
      <c r="Y15" s="147"/>
      <c r="Z15" s="147"/>
      <c r="AA15" s="147"/>
      <c r="AB15" s="147"/>
      <c r="AC15" s="147"/>
      <c r="AD15" s="147">
        <f t="shared" si="0"/>
        <v>1</v>
      </c>
      <c r="AE15" s="147">
        <v>0</v>
      </c>
      <c r="AG15" s="112">
        <f t="shared" si="1"/>
        <v>1227</v>
      </c>
      <c r="AH15" s="112">
        <f t="shared" si="2"/>
        <v>0</v>
      </c>
      <c r="AI15" s="112">
        <f t="shared" si="3"/>
        <v>1226</v>
      </c>
      <c r="AT15"/>
      <c r="AU15"/>
    </row>
    <row r="16" spans="2:48">
      <c r="B16" s="144" t="str">
        <f>"7.  "&amp;EndYear-4</f>
        <v>7.  2012</v>
      </c>
      <c r="C16" s="145">
        <v>3263</v>
      </c>
      <c r="D16" s="146">
        <v>1277</v>
      </c>
      <c r="E16" s="147">
        <f t="shared" si="4"/>
        <v>1986</v>
      </c>
      <c r="F16" s="143">
        <v>1997</v>
      </c>
      <c r="G16" s="143">
        <v>835</v>
      </c>
      <c r="H16" s="143">
        <v>110</v>
      </c>
      <c r="I16" s="143">
        <v>46</v>
      </c>
      <c r="J16" s="143">
        <v>487</v>
      </c>
      <c r="K16" s="143">
        <v>29</v>
      </c>
      <c r="L16" s="143">
        <v>12</v>
      </c>
      <c r="M16" s="148">
        <f t="shared" si="5"/>
        <v>1684</v>
      </c>
      <c r="N16" s="149">
        <v>972</v>
      </c>
      <c r="R16" s="144" t="str">
        <f>"8.  "&amp;EndYear-3</f>
        <v>8.  2013</v>
      </c>
      <c r="S16" s="147">
        <v>14</v>
      </c>
      <c r="T16" s="147">
        <v>6</v>
      </c>
      <c r="U16" s="147">
        <v>5</v>
      </c>
      <c r="V16" s="147">
        <v>2</v>
      </c>
      <c r="W16" s="147"/>
      <c r="X16" s="147"/>
      <c r="Y16" s="147">
        <v>4</v>
      </c>
      <c r="Z16" s="147">
        <v>2</v>
      </c>
      <c r="AA16" s="147">
        <v>3</v>
      </c>
      <c r="AB16" s="147">
        <v>0</v>
      </c>
      <c r="AC16" s="147"/>
      <c r="AD16" s="147">
        <f t="shared" si="0"/>
        <v>16</v>
      </c>
      <c r="AE16" s="147">
        <v>4</v>
      </c>
      <c r="AG16" s="112">
        <f t="shared" si="1"/>
        <v>1561</v>
      </c>
      <c r="AH16" s="112">
        <f t="shared" si="2"/>
        <v>8</v>
      </c>
      <c r="AI16" s="112">
        <f t="shared" si="3"/>
        <v>1556</v>
      </c>
      <c r="AT16"/>
      <c r="AU16"/>
    </row>
    <row r="17" spans="2:47">
      <c r="B17" s="144" t="str">
        <f>"8.  "&amp;EndYear-3</f>
        <v>8.  2013</v>
      </c>
      <c r="C17" s="145">
        <v>4116</v>
      </c>
      <c r="D17" s="146">
        <v>1554</v>
      </c>
      <c r="E17" s="147">
        <f t="shared" si="4"/>
        <v>2562</v>
      </c>
      <c r="F17" s="143">
        <v>2533</v>
      </c>
      <c r="G17" s="143">
        <v>1039</v>
      </c>
      <c r="H17" s="143">
        <v>90</v>
      </c>
      <c r="I17" s="143">
        <v>36</v>
      </c>
      <c r="J17" s="143">
        <v>521</v>
      </c>
      <c r="K17" s="143">
        <v>34</v>
      </c>
      <c r="L17" s="143">
        <v>3</v>
      </c>
      <c r="M17" s="148">
        <f t="shared" si="5"/>
        <v>2035</v>
      </c>
      <c r="N17" s="149">
        <v>1182</v>
      </c>
      <c r="R17" s="144" t="str">
        <f>"9.  "&amp;EndYear-2</f>
        <v>9.  2014</v>
      </c>
      <c r="S17" s="147">
        <v>173</v>
      </c>
      <c r="T17" s="147">
        <f>78+12</f>
        <v>90</v>
      </c>
      <c r="U17" s="147">
        <f>22+12</f>
        <v>34</v>
      </c>
      <c r="V17" s="147">
        <v>9</v>
      </c>
      <c r="W17" s="147"/>
      <c r="X17" s="147"/>
      <c r="Y17" s="147">
        <v>6</v>
      </c>
      <c r="Z17" s="147">
        <v>2</v>
      </c>
      <c r="AA17" s="147">
        <v>11</v>
      </c>
      <c r="AB17" s="147">
        <v>1</v>
      </c>
      <c r="AC17" s="147"/>
      <c r="AD17" s="147">
        <f t="shared" si="0"/>
        <v>122</v>
      </c>
      <c r="AE17" s="147">
        <v>13</v>
      </c>
      <c r="AG17" s="112">
        <f t="shared" si="1"/>
        <v>1879</v>
      </c>
      <c r="AH17" s="112">
        <f t="shared" si="2"/>
        <v>83</v>
      </c>
      <c r="AI17" s="112">
        <f t="shared" si="3"/>
        <v>1851</v>
      </c>
      <c r="AT17"/>
      <c r="AU17"/>
    </row>
    <row r="18" spans="2:47">
      <c r="B18" s="144" t="str">
        <f>"9.  "&amp;EndYear-2</f>
        <v>9.  2014</v>
      </c>
      <c r="C18" s="145">
        <v>4004</v>
      </c>
      <c r="D18" s="146">
        <v>1525</v>
      </c>
      <c r="E18" s="147">
        <f t="shared" si="4"/>
        <v>2479</v>
      </c>
      <c r="F18" s="143">
        <v>2944</v>
      </c>
      <c r="G18" s="143">
        <v>1215</v>
      </c>
      <c r="H18" s="143">
        <v>64</v>
      </c>
      <c r="I18" s="143">
        <v>26</v>
      </c>
      <c r="J18" s="143">
        <v>504</v>
      </c>
      <c r="K18" s="143">
        <v>37</v>
      </c>
      <c r="L18" s="143">
        <v>10</v>
      </c>
      <c r="M18" s="148">
        <f t="shared" si="5"/>
        <v>2234</v>
      </c>
      <c r="N18" s="149">
        <v>1341</v>
      </c>
      <c r="R18" s="144" t="str">
        <f>"10.  "&amp;EndYear-1</f>
        <v>10.  2015</v>
      </c>
      <c r="S18" s="147">
        <v>341</v>
      </c>
      <c r="T18" s="147">
        <f>136+50</f>
        <v>186</v>
      </c>
      <c r="U18" s="147">
        <f>79+50</f>
        <v>129</v>
      </c>
      <c r="V18" s="147">
        <v>32</v>
      </c>
      <c r="W18" s="147"/>
      <c r="X18" s="147"/>
      <c r="Y18" s="147">
        <v>18</v>
      </c>
      <c r="Z18" s="147">
        <v>7</v>
      </c>
      <c r="AA18" s="147">
        <v>31</v>
      </c>
      <c r="AB18" s="147">
        <v>2</v>
      </c>
      <c r="AC18" s="147">
        <v>3</v>
      </c>
      <c r="AD18" s="147">
        <f>+S18-T18+U18-V18+W18-X18+Y18-Z18+AA18-AB18</f>
        <v>292</v>
      </c>
      <c r="AE18" s="147">
        <v>39</v>
      </c>
      <c r="AG18" s="112">
        <f t="shared" si="1"/>
        <v>1605</v>
      </c>
      <c r="AH18" s="112">
        <f t="shared" si="2"/>
        <v>155</v>
      </c>
      <c r="AI18" s="112">
        <f t="shared" si="3"/>
        <v>1497</v>
      </c>
      <c r="AT18"/>
      <c r="AU18"/>
    </row>
    <row r="19" spans="2:47">
      <c r="B19" s="144" t="str">
        <f>"10.  "&amp;EndYear-1</f>
        <v>10.  2015</v>
      </c>
      <c r="C19" s="145">
        <v>3624</v>
      </c>
      <c r="D19" s="146">
        <v>1387</v>
      </c>
      <c r="E19" s="147">
        <f t="shared" si="4"/>
        <v>2237</v>
      </c>
      <c r="F19" s="143">
        <v>2209</v>
      </c>
      <c r="G19" s="143">
        <v>898</v>
      </c>
      <c r="H19" s="143">
        <v>52</v>
      </c>
      <c r="I19" s="143">
        <v>21</v>
      </c>
      <c r="J19" s="143">
        <v>399</v>
      </c>
      <c r="K19" s="143">
        <v>29</v>
      </c>
      <c r="L19" s="143">
        <v>10</v>
      </c>
      <c r="M19" s="148">
        <f t="shared" si="5"/>
        <v>1712</v>
      </c>
      <c r="N19" s="149">
        <v>1078</v>
      </c>
      <c r="R19" s="136" t="str">
        <f>"11.  "&amp;EndYear</f>
        <v>11.  2016</v>
      </c>
      <c r="S19" s="147">
        <v>1023</v>
      </c>
      <c r="T19" s="147">
        <f>413+100</f>
        <v>513</v>
      </c>
      <c r="U19" s="147">
        <f>133+100</f>
        <v>233</v>
      </c>
      <c r="V19" s="147">
        <v>58</v>
      </c>
      <c r="W19" s="147"/>
      <c r="X19" s="147"/>
      <c r="Y19" s="147">
        <v>11</v>
      </c>
      <c r="Z19" s="147">
        <v>5</v>
      </c>
      <c r="AA19" s="147">
        <v>215</v>
      </c>
      <c r="AB19" s="147">
        <v>19</v>
      </c>
      <c r="AC19" s="147">
        <v>4</v>
      </c>
      <c r="AD19" s="147">
        <f>+S19-T19+U19-V19+W19-X19+Y19-Z19+AA19-AB19</f>
        <v>887</v>
      </c>
      <c r="AE19" s="147"/>
      <c r="AG19" s="112">
        <f>+AD19+M20-(AA19-AB19+J20-K20)</f>
        <v>1344</v>
      </c>
      <c r="AH19" s="112">
        <f t="shared" si="2"/>
        <v>510</v>
      </c>
      <c r="AI19" s="112">
        <f t="shared" si="3"/>
        <v>1163</v>
      </c>
      <c r="AT19"/>
      <c r="AU19"/>
    </row>
    <row r="20" spans="2:47">
      <c r="B20" s="136" t="str">
        <f>"11.  "&amp;EndYear</f>
        <v>11.  2016</v>
      </c>
      <c r="C20" s="145">
        <v>3042</v>
      </c>
      <c r="D20" s="146">
        <v>1179</v>
      </c>
      <c r="E20" s="147">
        <f>+C20-D20</f>
        <v>1863</v>
      </c>
      <c r="F20" s="150">
        <v>1084</v>
      </c>
      <c r="G20" s="150">
        <v>436</v>
      </c>
      <c r="H20" s="150">
        <v>7</v>
      </c>
      <c r="I20" s="150">
        <v>2</v>
      </c>
      <c r="J20" s="150">
        <v>282</v>
      </c>
      <c r="K20" s="150">
        <v>18</v>
      </c>
      <c r="L20" s="150">
        <v>1</v>
      </c>
      <c r="M20" s="151">
        <f>+F20-G20+H20-I20+J20-K20</f>
        <v>917</v>
      </c>
      <c r="N20" s="152">
        <v>779</v>
      </c>
      <c r="R20" s="153" t="s">
        <v>91</v>
      </c>
      <c r="S20" s="156">
        <f t="shared" ref="S20:AE20" si="6">+SUM(S10:S19)</f>
        <v>1581</v>
      </c>
      <c r="T20" s="156">
        <f t="shared" si="6"/>
        <v>814</v>
      </c>
      <c r="U20" s="156">
        <f t="shared" si="6"/>
        <v>404</v>
      </c>
      <c r="V20" s="156">
        <f t="shared" si="6"/>
        <v>102</v>
      </c>
      <c r="W20" s="156">
        <f t="shared" si="6"/>
        <v>0</v>
      </c>
      <c r="X20" s="156">
        <f t="shared" si="6"/>
        <v>0</v>
      </c>
      <c r="Y20" s="156">
        <f t="shared" si="6"/>
        <v>40</v>
      </c>
      <c r="Z20" s="156">
        <f t="shared" si="6"/>
        <v>17</v>
      </c>
      <c r="AA20" s="156">
        <f t="shared" si="6"/>
        <v>262</v>
      </c>
      <c r="AB20" s="156">
        <f t="shared" si="6"/>
        <v>22</v>
      </c>
      <c r="AC20" s="156">
        <f t="shared" si="6"/>
        <v>7</v>
      </c>
      <c r="AD20" s="156">
        <f t="shared" si="6"/>
        <v>1332</v>
      </c>
      <c r="AE20" s="156">
        <f t="shared" si="6"/>
        <v>58</v>
      </c>
      <c r="AG20" s="112">
        <f>SUM(AG10:AG19)</f>
        <v>13753</v>
      </c>
      <c r="AI20" s="112">
        <f>SUM(AI10:AI19)</f>
        <v>13431</v>
      </c>
      <c r="AT20"/>
      <c r="AU20"/>
    </row>
    <row r="21" spans="2:47">
      <c r="B21" s="153" t="s">
        <v>91</v>
      </c>
      <c r="C21" s="121" t="s">
        <v>90</v>
      </c>
      <c r="D21" s="154" t="s">
        <v>90</v>
      </c>
      <c r="E21" s="155" t="s">
        <v>90</v>
      </c>
      <c r="F21" s="156">
        <f>+SUM(F11:F20)</f>
        <v>25421</v>
      </c>
      <c r="G21" s="156">
        <f t="shared" ref="G21:M21" si="7">+SUM(G11:G20)</f>
        <v>13143</v>
      </c>
      <c r="H21" s="156">
        <f t="shared" si="7"/>
        <v>805</v>
      </c>
      <c r="I21" s="156">
        <f t="shared" si="7"/>
        <v>422</v>
      </c>
      <c r="J21" s="156">
        <f t="shared" si="7"/>
        <v>4981</v>
      </c>
      <c r="K21" s="156">
        <f t="shared" si="7"/>
        <v>320</v>
      </c>
      <c r="L21" s="156">
        <f t="shared" si="7"/>
        <v>110</v>
      </c>
      <c r="M21" s="156">
        <f t="shared" si="7"/>
        <v>17322</v>
      </c>
      <c r="N21" s="157" t="s">
        <v>90</v>
      </c>
    </row>
    <row r="23" spans="2:47">
      <c r="F23" s="112"/>
      <c r="S23" s="112">
        <f>+S20-T20+W20-X20</f>
        <v>767</v>
      </c>
      <c r="U23" s="112">
        <f>+U20-V20</f>
        <v>302</v>
      </c>
      <c r="Y23" s="112">
        <f>+Y20-Z20</f>
        <v>23</v>
      </c>
      <c r="AA23" s="112">
        <f>+AA20-AB20</f>
        <v>240</v>
      </c>
    </row>
    <row r="24" spans="2:47">
      <c r="F24" s="112"/>
      <c r="G24"/>
      <c r="I24"/>
      <c r="J24"/>
      <c r="K24"/>
      <c r="L24"/>
      <c r="M24"/>
      <c r="S24" s="205"/>
      <c r="T24" s="112"/>
    </row>
    <row r="25" spans="2:47">
      <c r="B25"/>
      <c r="C25"/>
      <c r="D25"/>
      <c r="E25"/>
      <c r="F25" s="112">
        <f>+F11-G11+H11-I11</f>
        <v>1397</v>
      </c>
      <c r="G25" s="205">
        <f>+AQ57</f>
        <v>1397</v>
      </c>
      <c r="H25" s="205"/>
      <c r="I25"/>
      <c r="J25" s="205"/>
      <c r="K25"/>
      <c r="L25" s="205"/>
      <c r="M25" s="205"/>
      <c r="S25" s="205"/>
      <c r="T25" s="112"/>
      <c r="U25" s="112">
        <f>+U20-V20+Y20-Z20</f>
        <v>325</v>
      </c>
    </row>
    <row r="26" spans="2:47">
      <c r="B26"/>
      <c r="C26"/>
      <c r="D26"/>
      <c r="E26"/>
      <c r="F26" s="112">
        <f t="shared" ref="F26:F34" si="8">+F12-G12+H12-I12</f>
        <v>1117</v>
      </c>
      <c r="G26" s="205">
        <f t="shared" ref="G26:G34" si="9">+AQ58</f>
        <v>1118</v>
      </c>
      <c r="H26" s="205"/>
      <c r="I26"/>
      <c r="J26" s="205"/>
      <c r="K26"/>
      <c r="L26" s="205"/>
      <c r="M26" s="205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2:47">
      <c r="B27"/>
      <c r="C27"/>
      <c r="D27"/>
      <c r="E27"/>
      <c r="F27" s="112">
        <f t="shared" si="8"/>
        <v>913</v>
      </c>
      <c r="G27" s="205">
        <f t="shared" si="9"/>
        <v>913</v>
      </c>
      <c r="H27" s="205"/>
      <c r="I27"/>
      <c r="J27" s="205"/>
      <c r="K27"/>
      <c r="L27" s="205"/>
      <c r="M27" s="205"/>
      <c r="AG27" s="200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</row>
    <row r="28" spans="2:47" ht="25.5">
      <c r="B28"/>
      <c r="C28"/>
      <c r="D28"/>
      <c r="E28"/>
      <c r="F28" s="112">
        <f t="shared" si="8"/>
        <v>1150</v>
      </c>
      <c r="G28" s="205">
        <f t="shared" si="9"/>
        <v>1151</v>
      </c>
      <c r="H28" s="205"/>
      <c r="I28"/>
      <c r="J28" s="205"/>
      <c r="K28"/>
      <c r="L28" s="205"/>
      <c r="M28" s="205"/>
      <c r="AG28" s="173"/>
      <c r="AH28" s="191" t="s">
        <v>109</v>
      </c>
      <c r="AI28" s="181"/>
      <c r="AJ28" s="181"/>
      <c r="AK28" s="181"/>
      <c r="AL28" s="181"/>
      <c r="AM28" s="181"/>
      <c r="AN28" s="181"/>
      <c r="AO28" s="181"/>
      <c r="AP28" s="181"/>
      <c r="AQ28" s="180"/>
      <c r="AR28" s="179" t="s">
        <v>106</v>
      </c>
      <c r="AS28" s="180"/>
    </row>
    <row r="29" spans="2:47">
      <c r="B29"/>
      <c r="C29"/>
      <c r="D29"/>
      <c r="E29"/>
      <c r="F29" s="112">
        <f t="shared" si="8"/>
        <v>1548</v>
      </c>
      <c r="G29" s="205">
        <f t="shared" si="9"/>
        <v>1548</v>
      </c>
      <c r="H29" s="205"/>
      <c r="I29"/>
      <c r="J29" s="205"/>
      <c r="K29"/>
      <c r="L29" s="205"/>
      <c r="M29" s="205"/>
      <c r="AG29" s="173" t="s">
        <v>67</v>
      </c>
      <c r="AH29" s="174">
        <v>1</v>
      </c>
      <c r="AI29" s="174">
        <f>+AH29+1</f>
        <v>2</v>
      </c>
      <c r="AJ29" s="174">
        <f t="shared" ref="AJ29:AQ29" si="10">+AI29+1</f>
        <v>3</v>
      </c>
      <c r="AK29" s="174">
        <f t="shared" si="10"/>
        <v>4</v>
      </c>
      <c r="AL29" s="174">
        <f t="shared" si="10"/>
        <v>5</v>
      </c>
      <c r="AM29" s="174">
        <f t="shared" si="10"/>
        <v>6</v>
      </c>
      <c r="AN29" s="174">
        <f t="shared" si="10"/>
        <v>7</v>
      </c>
      <c r="AO29" s="174">
        <f t="shared" si="10"/>
        <v>8</v>
      </c>
      <c r="AP29" s="174">
        <f t="shared" si="10"/>
        <v>9</v>
      </c>
      <c r="AQ29" s="174">
        <f t="shared" si="10"/>
        <v>10</v>
      </c>
      <c r="AR29" s="174">
        <f>+AQ29+1</f>
        <v>11</v>
      </c>
      <c r="AS29" s="174">
        <f>+AR29+1</f>
        <v>12</v>
      </c>
    </row>
    <row r="30" spans="2:47">
      <c r="B30"/>
      <c r="C30"/>
      <c r="D30"/>
      <c r="E30"/>
      <c r="F30" s="112">
        <f t="shared" si="8"/>
        <v>1226</v>
      </c>
      <c r="G30" s="205">
        <f t="shared" si="9"/>
        <v>1226</v>
      </c>
      <c r="H30" s="205"/>
      <c r="I30"/>
      <c r="J30" s="205"/>
      <c r="K30"/>
      <c r="L30" s="205"/>
      <c r="M30" s="205"/>
      <c r="AG30" s="173" t="s">
        <v>70</v>
      </c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</row>
    <row r="31" spans="2:47">
      <c r="B31"/>
      <c r="C31"/>
      <c r="D31"/>
      <c r="E31"/>
      <c r="F31" s="112">
        <f t="shared" si="8"/>
        <v>1548</v>
      </c>
      <c r="G31" s="205">
        <f t="shared" si="9"/>
        <v>1548</v>
      </c>
      <c r="H31" s="205"/>
      <c r="I31"/>
      <c r="J31" s="205"/>
      <c r="K31"/>
      <c r="L31" s="205"/>
      <c r="M31" s="205"/>
      <c r="AG31" s="173" t="s">
        <v>82</v>
      </c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6" t="s">
        <v>107</v>
      </c>
      <c r="AS31" s="176" t="s">
        <v>108</v>
      </c>
    </row>
    <row r="32" spans="2:47">
      <c r="B32"/>
      <c r="C32"/>
      <c r="D32"/>
      <c r="E32"/>
      <c r="F32" s="112">
        <f t="shared" si="8"/>
        <v>1767</v>
      </c>
      <c r="G32" s="205">
        <f t="shared" si="9"/>
        <v>1768</v>
      </c>
      <c r="H32" s="205"/>
      <c r="I32"/>
      <c r="J32" s="205"/>
      <c r="K32"/>
      <c r="L32" s="205"/>
      <c r="M32" s="205"/>
      <c r="AG32" s="173" t="s">
        <v>14</v>
      </c>
      <c r="AH32" s="190">
        <f t="shared" ref="AH32:AO32" si="11">+AI32-1</f>
        <v>2007</v>
      </c>
      <c r="AI32" s="190">
        <f t="shared" si="11"/>
        <v>2008</v>
      </c>
      <c r="AJ32" s="190">
        <f t="shared" si="11"/>
        <v>2009</v>
      </c>
      <c r="AK32" s="190">
        <f t="shared" si="11"/>
        <v>2010</v>
      </c>
      <c r="AL32" s="190">
        <f t="shared" si="11"/>
        <v>2011</v>
      </c>
      <c r="AM32" s="190">
        <f t="shared" si="11"/>
        <v>2012</v>
      </c>
      <c r="AN32" s="190">
        <f t="shared" si="11"/>
        <v>2013</v>
      </c>
      <c r="AO32" s="190">
        <f t="shared" si="11"/>
        <v>2014</v>
      </c>
      <c r="AP32" s="190">
        <f>+AQ32-1</f>
        <v>2015</v>
      </c>
      <c r="AQ32" s="190">
        <f>+EndYear</f>
        <v>2016</v>
      </c>
      <c r="AR32" s="190" t="s">
        <v>18</v>
      </c>
      <c r="AS32" s="190" t="s">
        <v>18</v>
      </c>
    </row>
    <row r="33" spans="2:46">
      <c r="B33"/>
      <c r="C33"/>
      <c r="D33"/>
      <c r="E33"/>
      <c r="F33" s="112">
        <f t="shared" si="8"/>
        <v>1342</v>
      </c>
      <c r="G33" s="205">
        <f t="shared" si="9"/>
        <v>1342</v>
      </c>
      <c r="H33" s="205"/>
      <c r="I33"/>
      <c r="J33" s="205"/>
      <c r="K33"/>
      <c r="L33" s="205"/>
      <c r="M33" s="205"/>
      <c r="AG33" s="184" t="s">
        <v>89</v>
      </c>
      <c r="AH33" s="177">
        <v>507</v>
      </c>
      <c r="AI33" s="177">
        <v>567</v>
      </c>
      <c r="AJ33" s="177">
        <v>532</v>
      </c>
      <c r="AK33" s="177">
        <v>517</v>
      </c>
      <c r="AL33" s="177">
        <v>503</v>
      </c>
      <c r="AM33" s="177">
        <v>499</v>
      </c>
      <c r="AN33" s="177">
        <v>498</v>
      </c>
      <c r="AO33" s="177">
        <v>498</v>
      </c>
      <c r="AP33" s="177">
        <v>498</v>
      </c>
      <c r="AQ33" s="177">
        <v>498</v>
      </c>
      <c r="AR33" s="187">
        <f>+AQ33-AP33</f>
        <v>0</v>
      </c>
      <c r="AS33" s="187">
        <f>+AQ33-AO33</f>
        <v>0</v>
      </c>
    </row>
    <row r="34" spans="2:46">
      <c r="B34"/>
      <c r="C34"/>
      <c r="D34"/>
      <c r="E34"/>
      <c r="F34" s="112">
        <f t="shared" si="8"/>
        <v>653</v>
      </c>
      <c r="G34" s="205">
        <f t="shared" si="9"/>
        <v>653</v>
      </c>
      <c r="H34" s="205"/>
      <c r="I34"/>
      <c r="J34" s="205"/>
      <c r="K34"/>
      <c r="L34" s="205"/>
      <c r="M34" s="205"/>
      <c r="AG34" s="185" t="str">
        <f>"2.  "&amp;EndYear-9</f>
        <v>2.  2007</v>
      </c>
      <c r="AH34" s="177">
        <v>1516</v>
      </c>
      <c r="AI34" s="177">
        <v>1422</v>
      </c>
      <c r="AJ34" s="177">
        <v>1453</v>
      </c>
      <c r="AK34" s="177">
        <v>1432</v>
      </c>
      <c r="AL34" s="177">
        <v>1416</v>
      </c>
      <c r="AM34" s="177">
        <v>1402</v>
      </c>
      <c r="AN34" s="177">
        <v>1401</v>
      </c>
      <c r="AO34" s="177">
        <v>1401</v>
      </c>
      <c r="AP34" s="177">
        <v>1400</v>
      </c>
      <c r="AQ34" s="177">
        <v>1401</v>
      </c>
      <c r="AR34" s="187">
        <f t="shared" ref="AR34:AR42" si="12">+AQ34-AP34</f>
        <v>1</v>
      </c>
      <c r="AS34" s="187">
        <f t="shared" ref="AS34:AS41" si="13">+AQ34-AO34</f>
        <v>0</v>
      </c>
    </row>
    <row r="35" spans="2:46">
      <c r="B35"/>
      <c r="C35"/>
      <c r="D35"/>
      <c r="E35"/>
      <c r="F35"/>
      <c r="G35"/>
      <c r="H35"/>
      <c r="I35"/>
      <c r="J35"/>
      <c r="K35"/>
      <c r="L35"/>
      <c r="M35"/>
      <c r="AG35" s="185" t="str">
        <f>"3.  "&amp;EndYear-8</f>
        <v>3.  2008</v>
      </c>
      <c r="AH35" s="192" t="s">
        <v>111</v>
      </c>
      <c r="AI35" s="177">
        <v>1120</v>
      </c>
      <c r="AJ35" s="177">
        <v>1189</v>
      </c>
      <c r="AK35" s="177">
        <v>1154</v>
      </c>
      <c r="AL35" s="177">
        <v>1168</v>
      </c>
      <c r="AM35" s="177">
        <v>1124</v>
      </c>
      <c r="AN35" s="177">
        <v>1119</v>
      </c>
      <c r="AO35" s="177">
        <v>1118</v>
      </c>
      <c r="AP35" s="177">
        <v>1118</v>
      </c>
      <c r="AQ35" s="177">
        <v>1118</v>
      </c>
      <c r="AR35" s="187">
        <f t="shared" si="12"/>
        <v>0</v>
      </c>
      <c r="AS35" s="187">
        <f t="shared" si="13"/>
        <v>0</v>
      </c>
    </row>
    <row r="36" spans="2:46">
      <c r="B36"/>
      <c r="C36"/>
      <c r="D36"/>
      <c r="E36"/>
      <c r="F36" s="205">
        <f>SUM(F25:F35)</f>
        <v>12661</v>
      </c>
      <c r="G36" s="205">
        <f>SUM(G25:G35)</f>
        <v>12664</v>
      </c>
      <c r="H36"/>
      <c r="I36"/>
      <c r="J36"/>
      <c r="K36"/>
      <c r="L36"/>
      <c r="M36"/>
      <c r="AG36" s="185" t="str">
        <f>"4.  "&amp;EndYear-7</f>
        <v>4.  2009</v>
      </c>
      <c r="AH36" s="192" t="s">
        <v>111</v>
      </c>
      <c r="AI36" s="192" t="s">
        <v>111</v>
      </c>
      <c r="AJ36" s="177">
        <v>1087</v>
      </c>
      <c r="AK36" s="177">
        <v>1024</v>
      </c>
      <c r="AL36" s="177">
        <v>930</v>
      </c>
      <c r="AM36" s="177">
        <v>936</v>
      </c>
      <c r="AN36" s="177">
        <v>916</v>
      </c>
      <c r="AO36" s="177">
        <v>915</v>
      </c>
      <c r="AP36" s="177">
        <v>913</v>
      </c>
      <c r="AQ36" s="177">
        <v>913</v>
      </c>
      <c r="AR36" s="187">
        <f t="shared" si="12"/>
        <v>0</v>
      </c>
      <c r="AS36" s="187">
        <f t="shared" si="13"/>
        <v>-2</v>
      </c>
    </row>
    <row r="37" spans="2:46">
      <c r="B37"/>
      <c r="C37"/>
      <c r="D37"/>
      <c r="E37"/>
      <c r="F37"/>
      <c r="G37"/>
      <c r="H37"/>
      <c r="I37"/>
      <c r="J37"/>
      <c r="K37"/>
      <c r="L37"/>
      <c r="M37"/>
      <c r="AG37" s="185" t="str">
        <f>"5.  "&amp;EndYear-6</f>
        <v>5.  2010</v>
      </c>
      <c r="AH37" s="192" t="s">
        <v>111</v>
      </c>
      <c r="AI37" s="192" t="s">
        <v>111</v>
      </c>
      <c r="AJ37" s="192" t="s">
        <v>111</v>
      </c>
      <c r="AK37" s="177">
        <v>1325</v>
      </c>
      <c r="AL37" s="177">
        <v>1270</v>
      </c>
      <c r="AM37" s="177">
        <v>1192</v>
      </c>
      <c r="AN37" s="177">
        <v>1159</v>
      </c>
      <c r="AO37" s="177">
        <v>1150</v>
      </c>
      <c r="AP37" s="177">
        <v>1154</v>
      </c>
      <c r="AQ37" s="177">
        <v>1151</v>
      </c>
      <c r="AR37" s="187">
        <f t="shared" si="12"/>
        <v>-3</v>
      </c>
      <c r="AS37" s="187">
        <f t="shared" si="13"/>
        <v>1</v>
      </c>
    </row>
    <row r="38" spans="2:46">
      <c r="B38"/>
      <c r="C38"/>
      <c r="D38"/>
      <c r="E38"/>
      <c r="F38"/>
      <c r="G38"/>
      <c r="H38"/>
      <c r="I38"/>
      <c r="J38"/>
      <c r="K38"/>
      <c r="L38"/>
      <c r="M38"/>
      <c r="S38" s="112">
        <f t="shared" ref="S38:S45" si="14">+F10-G10+H10-I10+J10-K10+S9-T9+U9-V9+W9-X9+Y9-Z9+AA9-AB9</f>
        <v>0</v>
      </c>
      <c r="AG38" s="185" t="str">
        <f>"6.  "&amp;EndYear-5</f>
        <v>6.  2011</v>
      </c>
      <c r="AH38" s="192" t="s">
        <v>111</v>
      </c>
      <c r="AI38" s="192" t="s">
        <v>111</v>
      </c>
      <c r="AJ38" s="192" t="s">
        <v>111</v>
      </c>
      <c r="AK38" s="192" t="s">
        <v>111</v>
      </c>
      <c r="AL38" s="177">
        <v>1566</v>
      </c>
      <c r="AM38" s="177">
        <v>1642</v>
      </c>
      <c r="AN38" s="177">
        <v>1599</v>
      </c>
      <c r="AO38" s="177">
        <v>1565</v>
      </c>
      <c r="AP38" s="177">
        <v>1558</v>
      </c>
      <c r="AQ38" s="177">
        <v>1555</v>
      </c>
      <c r="AR38" s="187">
        <f t="shared" si="12"/>
        <v>-3</v>
      </c>
      <c r="AS38" s="187">
        <f t="shared" si="13"/>
        <v>-10</v>
      </c>
    </row>
    <row r="39" spans="2:46">
      <c r="B39"/>
      <c r="C39"/>
      <c r="D39"/>
      <c r="E39"/>
      <c r="F39"/>
      <c r="G39"/>
      <c r="H39"/>
      <c r="I39"/>
      <c r="J39"/>
      <c r="K39"/>
      <c r="L39"/>
      <c r="M39"/>
      <c r="S39" s="112">
        <f t="shared" si="14"/>
        <v>1927</v>
      </c>
      <c r="AG39" s="185" t="str">
        <f>"7.  "&amp;EndYear-4</f>
        <v>7.  2012</v>
      </c>
      <c r="AH39" s="192" t="s">
        <v>111</v>
      </c>
      <c r="AI39" s="192" t="s">
        <v>111</v>
      </c>
      <c r="AJ39" s="192" t="s">
        <v>111</v>
      </c>
      <c r="AK39" s="192" t="s">
        <v>111</v>
      </c>
      <c r="AL39" s="192" t="s">
        <v>111</v>
      </c>
      <c r="AM39" s="177">
        <v>1289</v>
      </c>
      <c r="AN39" s="177">
        <v>1212</v>
      </c>
      <c r="AO39" s="177">
        <v>1210</v>
      </c>
      <c r="AP39" s="177">
        <v>1260</v>
      </c>
      <c r="AQ39" s="177">
        <v>1228</v>
      </c>
      <c r="AR39" s="187">
        <f t="shared" si="12"/>
        <v>-32</v>
      </c>
      <c r="AS39" s="187">
        <f t="shared" si="13"/>
        <v>18</v>
      </c>
    </row>
    <row r="40" spans="2:46">
      <c r="B40"/>
      <c r="C40"/>
      <c r="D40"/>
      <c r="E40"/>
      <c r="F40"/>
      <c r="G40"/>
      <c r="H40"/>
      <c r="I40"/>
      <c r="J40"/>
      <c r="K40"/>
      <c r="L40"/>
      <c r="M40"/>
      <c r="S40" s="112">
        <f t="shared" si="14"/>
        <v>1602</v>
      </c>
      <c r="AG40" s="185" t="str">
        <f>"8.  "&amp;EndYear-3</f>
        <v>8.  2013</v>
      </c>
      <c r="AH40" s="192" t="s">
        <v>111</v>
      </c>
      <c r="AI40" s="192" t="s">
        <v>111</v>
      </c>
      <c r="AJ40" s="192" t="s">
        <v>111</v>
      </c>
      <c r="AK40" s="192" t="s">
        <v>111</v>
      </c>
      <c r="AL40" s="192" t="s">
        <v>111</v>
      </c>
      <c r="AM40" s="192" t="s">
        <v>111</v>
      </c>
      <c r="AN40" s="177">
        <v>1596</v>
      </c>
      <c r="AO40" s="177">
        <v>1598</v>
      </c>
      <c r="AP40" s="177">
        <v>1575</v>
      </c>
      <c r="AQ40" s="177">
        <v>1561</v>
      </c>
      <c r="AR40" s="187">
        <f t="shared" si="12"/>
        <v>-14</v>
      </c>
      <c r="AS40" s="187">
        <f t="shared" si="13"/>
        <v>-37</v>
      </c>
    </row>
    <row r="41" spans="2:46">
      <c r="B41"/>
      <c r="C41"/>
      <c r="D41"/>
      <c r="E41"/>
      <c r="F41"/>
      <c r="G41"/>
      <c r="H41"/>
      <c r="I41"/>
      <c r="J41"/>
      <c r="K41"/>
      <c r="L41"/>
      <c r="M41"/>
      <c r="S41" s="112">
        <f t="shared" si="14"/>
        <v>1335</v>
      </c>
      <c r="AG41" s="185" t="str">
        <f>"9.  "&amp;EndYear-2</f>
        <v>9.  2014</v>
      </c>
      <c r="AH41" s="192" t="s">
        <v>111</v>
      </c>
      <c r="AI41" s="192" t="s">
        <v>111</v>
      </c>
      <c r="AJ41" s="192" t="s">
        <v>111</v>
      </c>
      <c r="AK41" s="192" t="s">
        <v>111</v>
      </c>
      <c r="AL41" s="192" t="s">
        <v>111</v>
      </c>
      <c r="AM41" s="192" t="s">
        <v>111</v>
      </c>
      <c r="AN41" s="192" t="s">
        <v>111</v>
      </c>
      <c r="AO41" s="177">
        <v>1885</v>
      </c>
      <c r="AP41" s="177">
        <v>1834</v>
      </c>
      <c r="AQ41" s="177">
        <v>1878</v>
      </c>
      <c r="AR41" s="187">
        <f t="shared" si="12"/>
        <v>44</v>
      </c>
      <c r="AS41" s="187">
        <f t="shared" si="13"/>
        <v>-7</v>
      </c>
    </row>
    <row r="42" spans="2:46">
      <c r="B42"/>
      <c r="C42"/>
      <c r="D42"/>
      <c r="E42"/>
      <c r="F42"/>
      <c r="G42"/>
      <c r="H42"/>
      <c r="I42"/>
      <c r="J42"/>
      <c r="K42"/>
      <c r="L42"/>
      <c r="M42"/>
      <c r="S42" s="112">
        <f t="shared" si="14"/>
        <v>1797</v>
      </c>
      <c r="AG42" s="185" t="str">
        <f>"10.  "&amp;EndYear-1</f>
        <v>10.  2015</v>
      </c>
      <c r="AH42" s="192" t="s">
        <v>111</v>
      </c>
      <c r="AI42" s="192" t="s">
        <v>111</v>
      </c>
      <c r="AJ42" s="192" t="s">
        <v>111</v>
      </c>
      <c r="AK42" s="192" t="s">
        <v>111</v>
      </c>
      <c r="AL42" s="192" t="s">
        <v>111</v>
      </c>
      <c r="AM42" s="192" t="s">
        <v>111</v>
      </c>
      <c r="AN42" s="192" t="s">
        <v>111</v>
      </c>
      <c r="AO42" s="192" t="s">
        <v>111</v>
      </c>
      <c r="AP42" s="177">
        <v>1491</v>
      </c>
      <c r="AQ42" s="177">
        <v>1604</v>
      </c>
      <c r="AR42" s="187">
        <f t="shared" si="12"/>
        <v>113</v>
      </c>
      <c r="AS42" s="192" t="s">
        <v>111</v>
      </c>
    </row>
    <row r="43" spans="2:46">
      <c r="B43"/>
      <c r="C43"/>
      <c r="D43"/>
      <c r="E43"/>
      <c r="F43"/>
      <c r="G43"/>
      <c r="H43"/>
      <c r="I43"/>
      <c r="J43"/>
      <c r="K43"/>
      <c r="L43"/>
      <c r="M43"/>
      <c r="S43" s="112">
        <f t="shared" si="14"/>
        <v>2093</v>
      </c>
      <c r="AG43" s="186" t="str">
        <f>"11.  "&amp;EndYear</f>
        <v>11.  2016</v>
      </c>
      <c r="AH43" s="193" t="s">
        <v>111</v>
      </c>
      <c r="AI43" s="193" t="s">
        <v>111</v>
      </c>
      <c r="AJ43" s="193" t="s">
        <v>111</v>
      </c>
      <c r="AK43" s="193" t="s">
        <v>111</v>
      </c>
      <c r="AL43" s="193" t="s">
        <v>111</v>
      </c>
      <c r="AM43" s="193" t="s">
        <v>111</v>
      </c>
      <c r="AN43" s="193" t="s">
        <v>111</v>
      </c>
      <c r="AO43" s="193" t="s">
        <v>111</v>
      </c>
      <c r="AP43" s="193" t="s">
        <v>111</v>
      </c>
      <c r="AQ43" s="178">
        <v>1345</v>
      </c>
      <c r="AR43" s="193" t="s">
        <v>111</v>
      </c>
      <c r="AS43" s="193" t="s">
        <v>111</v>
      </c>
    </row>
    <row r="44" spans="2:46" ht="19.149999999999999" customHeight="1">
      <c r="B44"/>
      <c r="C44"/>
      <c r="D44"/>
      <c r="E44"/>
      <c r="F44"/>
      <c r="G44"/>
      <c r="H44"/>
      <c r="I44"/>
      <c r="J44"/>
      <c r="K44"/>
      <c r="L44"/>
      <c r="M44"/>
      <c r="S44" s="112">
        <f t="shared" si="14"/>
        <v>1685</v>
      </c>
      <c r="AG44" s="182"/>
      <c r="AH44" s="183"/>
      <c r="AI44" s="172"/>
      <c r="AJ44" s="172"/>
      <c r="AK44" s="172"/>
      <c r="AL44" s="172"/>
      <c r="AM44" s="172"/>
      <c r="AN44" s="172"/>
      <c r="AO44" s="172"/>
      <c r="AP44" s="172"/>
      <c r="AQ44" s="189" t="s">
        <v>91</v>
      </c>
      <c r="AR44" s="188">
        <f>SUM(AR33:AR43)</f>
        <v>106</v>
      </c>
      <c r="AS44" s="188">
        <f>SUM(AS33:AS43)</f>
        <v>-37</v>
      </c>
    </row>
    <row r="45" spans="2:46">
      <c r="B45"/>
      <c r="C45"/>
      <c r="D45"/>
      <c r="E45"/>
      <c r="F45"/>
      <c r="G45"/>
      <c r="H45"/>
      <c r="I45"/>
      <c r="J45"/>
      <c r="K45"/>
      <c r="L45"/>
      <c r="M45"/>
      <c r="S45" s="112">
        <f t="shared" si="14"/>
        <v>2051</v>
      </c>
    </row>
    <row r="46" spans="2:46">
      <c r="B46"/>
      <c r="C46"/>
      <c r="D46"/>
      <c r="E46"/>
      <c r="F46"/>
      <c r="G46"/>
      <c r="H46"/>
      <c r="I46"/>
      <c r="J46"/>
      <c r="K46"/>
      <c r="L46"/>
      <c r="M46"/>
      <c r="S46" s="112">
        <f>+F18-G18+H18-I18+J18-K18+S17-T17+U17-V17+W17-X17+Y17-Z17+AA17-AB17</f>
        <v>2356</v>
      </c>
      <c r="AH46" s="112">
        <f t="shared" ref="AH46:AQ46" si="15">+SUM(AH34:AH43)</f>
        <v>1516</v>
      </c>
      <c r="AI46" s="112">
        <f t="shared" si="15"/>
        <v>2542</v>
      </c>
      <c r="AJ46" s="112">
        <f t="shared" si="15"/>
        <v>3729</v>
      </c>
      <c r="AK46" s="112">
        <f t="shared" si="15"/>
        <v>4935</v>
      </c>
      <c r="AL46" s="112">
        <f t="shared" si="15"/>
        <v>6350</v>
      </c>
      <c r="AM46" s="112">
        <f t="shared" si="15"/>
        <v>7585</v>
      </c>
      <c r="AN46" s="112">
        <f t="shared" si="15"/>
        <v>9002</v>
      </c>
      <c r="AO46" s="112">
        <f t="shared" si="15"/>
        <v>10842</v>
      </c>
      <c r="AP46" s="112">
        <f t="shared" si="15"/>
        <v>12303</v>
      </c>
      <c r="AQ46" s="112">
        <f>+SUM(AQ34:AQ43)</f>
        <v>13754</v>
      </c>
    </row>
    <row r="47" spans="2:46">
      <c r="B47"/>
      <c r="C47"/>
      <c r="D47"/>
      <c r="E47"/>
      <c r="F47"/>
      <c r="G47"/>
      <c r="H47"/>
      <c r="I47"/>
      <c r="J47"/>
      <c r="K47"/>
      <c r="L47"/>
      <c r="M47"/>
      <c r="S47" s="112">
        <f>+F19-G19+H19-I19+J19-K19+S18-T18+U18-V18+W18-X18+Y18-Z18+AA18-AB18</f>
        <v>2004</v>
      </c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2:46">
      <c r="B48"/>
      <c r="C48"/>
      <c r="D48"/>
      <c r="E48"/>
      <c r="F48"/>
      <c r="G48"/>
      <c r="H48"/>
      <c r="I48"/>
      <c r="J48"/>
      <c r="K48"/>
      <c r="L48"/>
      <c r="M48"/>
      <c r="S48" s="112">
        <f>+F20-G20+H20-I20+J20-K20+S19-T19+U19-V19+W19-X19+Y19-Z19+AA19-AB19</f>
        <v>1804</v>
      </c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2:51" ht="25.5">
      <c r="B49"/>
      <c r="C49"/>
      <c r="D49"/>
      <c r="E49"/>
      <c r="F49"/>
      <c r="G49"/>
      <c r="H49"/>
      <c r="I49"/>
      <c r="J49"/>
      <c r="K49"/>
      <c r="L49"/>
      <c r="M49"/>
      <c r="S49" s="112">
        <f>SUM(S38:S48)</f>
        <v>18654</v>
      </c>
      <c r="AG49" s="173"/>
      <c r="AH49" s="191" t="s">
        <v>110</v>
      </c>
      <c r="AI49" s="181"/>
      <c r="AJ49" s="181"/>
      <c r="AK49" s="181"/>
      <c r="AL49" s="181"/>
      <c r="AM49" s="181"/>
      <c r="AN49" s="181"/>
      <c r="AO49" s="181"/>
      <c r="AP49" s="181"/>
      <c r="AQ49" s="180"/>
      <c r="AR49" s="174">
        <f>+AQ50+1</f>
        <v>11</v>
      </c>
      <c r="AS49" s="174">
        <f>+AR49+1</f>
        <v>12</v>
      </c>
    </row>
    <row r="50" spans="2:51">
      <c r="B50"/>
      <c r="C50"/>
      <c r="D50"/>
      <c r="E50"/>
      <c r="F50"/>
      <c r="G50"/>
      <c r="H50"/>
      <c r="I50"/>
      <c r="J50"/>
      <c r="K50"/>
      <c r="L50"/>
      <c r="M50"/>
      <c r="AG50" s="173"/>
      <c r="AH50" s="174">
        <v>1</v>
      </c>
      <c r="AI50" s="174">
        <f>+AH50+1</f>
        <v>2</v>
      </c>
      <c r="AJ50" s="174">
        <f t="shared" ref="AJ50:AQ50" si="16">+AI50+1</f>
        <v>3</v>
      </c>
      <c r="AK50" s="174">
        <f t="shared" si="16"/>
        <v>4</v>
      </c>
      <c r="AL50" s="174">
        <f t="shared" si="16"/>
        <v>5</v>
      </c>
      <c r="AM50" s="174">
        <f t="shared" si="16"/>
        <v>6</v>
      </c>
      <c r="AN50" s="174">
        <f t="shared" si="16"/>
        <v>7</v>
      </c>
      <c r="AO50" s="174">
        <f t="shared" si="16"/>
        <v>8</v>
      </c>
      <c r="AP50" s="174">
        <f t="shared" si="16"/>
        <v>9</v>
      </c>
      <c r="AQ50" s="174">
        <f t="shared" si="16"/>
        <v>10</v>
      </c>
      <c r="AR50" s="176" t="s">
        <v>74</v>
      </c>
      <c r="AS50" s="176" t="s">
        <v>74</v>
      </c>
    </row>
    <row r="51" spans="2:51">
      <c r="B51"/>
      <c r="C51"/>
      <c r="D51"/>
      <c r="E51"/>
      <c r="F51"/>
      <c r="G51"/>
      <c r="H51"/>
      <c r="I51"/>
      <c r="J51"/>
      <c r="K51"/>
      <c r="L51"/>
      <c r="M51"/>
      <c r="AG51" s="173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 t="s">
        <v>76</v>
      </c>
      <c r="AS51" s="176" t="s">
        <v>76</v>
      </c>
    </row>
    <row r="52" spans="2:51">
      <c r="B52"/>
      <c r="C52"/>
      <c r="D52"/>
      <c r="E52"/>
      <c r="F52"/>
      <c r="G52"/>
      <c r="H52"/>
      <c r="I52"/>
      <c r="J52"/>
      <c r="K52"/>
      <c r="L52"/>
      <c r="M52"/>
      <c r="AG52" s="173" t="s">
        <v>67</v>
      </c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94" t="s">
        <v>113</v>
      </c>
      <c r="AS52" s="194" t="s">
        <v>113</v>
      </c>
    </row>
    <row r="53" spans="2:51">
      <c r="B53"/>
      <c r="C53"/>
      <c r="D53"/>
      <c r="E53"/>
      <c r="F53"/>
      <c r="G53"/>
      <c r="H53"/>
      <c r="I53"/>
      <c r="J53"/>
      <c r="K53"/>
      <c r="L53"/>
      <c r="M53"/>
      <c r="AG53" s="173" t="s">
        <v>70</v>
      </c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6" t="s">
        <v>114</v>
      </c>
      <c r="AS53" s="194" t="s">
        <v>115</v>
      </c>
    </row>
    <row r="54" spans="2:51">
      <c r="B54"/>
      <c r="C54"/>
      <c r="D54"/>
      <c r="E54"/>
      <c r="F54"/>
      <c r="G54"/>
      <c r="H54"/>
      <c r="I54"/>
      <c r="J54"/>
      <c r="K54"/>
      <c r="L54"/>
      <c r="M54"/>
      <c r="AG54" s="173" t="s">
        <v>82</v>
      </c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6" t="s">
        <v>17</v>
      </c>
      <c r="AS54" s="176" t="s">
        <v>17</v>
      </c>
    </row>
    <row r="55" spans="2:51">
      <c r="B55"/>
      <c r="C55"/>
      <c r="D55"/>
      <c r="E55"/>
      <c r="F55"/>
      <c r="G55"/>
      <c r="H55"/>
      <c r="I55"/>
      <c r="J55"/>
      <c r="K55"/>
      <c r="L55"/>
      <c r="M55"/>
      <c r="AG55" s="173" t="s">
        <v>14</v>
      </c>
      <c r="AH55" s="190">
        <f t="shared" ref="AH55:AO55" si="17">+AI55-1</f>
        <v>2007</v>
      </c>
      <c r="AI55" s="190">
        <f t="shared" si="17"/>
        <v>2008</v>
      </c>
      <c r="AJ55" s="190">
        <f t="shared" si="17"/>
        <v>2009</v>
      </c>
      <c r="AK55" s="190">
        <f t="shared" si="17"/>
        <v>2010</v>
      </c>
      <c r="AL55" s="190">
        <f t="shared" si="17"/>
        <v>2011</v>
      </c>
      <c r="AM55" s="190">
        <f t="shared" si="17"/>
        <v>2012</v>
      </c>
      <c r="AN55" s="190">
        <f t="shared" si="17"/>
        <v>2013</v>
      </c>
      <c r="AO55" s="190">
        <f t="shared" si="17"/>
        <v>2014</v>
      </c>
      <c r="AP55" s="190">
        <f>+AQ55-1</f>
        <v>2015</v>
      </c>
      <c r="AQ55" s="190">
        <f>+EndYear</f>
        <v>2016</v>
      </c>
      <c r="AR55" s="190" t="s">
        <v>112</v>
      </c>
      <c r="AS55" s="190" t="s">
        <v>112</v>
      </c>
    </row>
    <row r="56" spans="2:51">
      <c r="B56"/>
      <c r="C56"/>
      <c r="D56"/>
      <c r="E56"/>
      <c r="F56"/>
      <c r="G56"/>
      <c r="H56"/>
      <c r="I56"/>
      <c r="J56"/>
      <c r="K56"/>
      <c r="L56"/>
      <c r="M56"/>
      <c r="AG56" s="184" t="s">
        <v>89</v>
      </c>
      <c r="AH56" s="177">
        <v>0</v>
      </c>
      <c r="AI56" s="177">
        <v>268</v>
      </c>
      <c r="AJ56" s="177">
        <v>425</v>
      </c>
      <c r="AK56" s="177">
        <v>488</v>
      </c>
      <c r="AL56" s="177">
        <v>495</v>
      </c>
      <c r="AM56" s="177">
        <v>498</v>
      </c>
      <c r="AN56" s="177">
        <v>498</v>
      </c>
      <c r="AO56" s="177">
        <v>498</v>
      </c>
      <c r="AP56" s="177">
        <v>498</v>
      </c>
      <c r="AQ56" s="177">
        <v>498</v>
      </c>
      <c r="AR56" s="187">
        <v>1022</v>
      </c>
      <c r="AS56" s="187">
        <v>214</v>
      </c>
    </row>
    <row r="57" spans="2:51">
      <c r="B57"/>
      <c r="C57"/>
      <c r="D57"/>
      <c r="E57"/>
      <c r="F57"/>
      <c r="G57"/>
      <c r="H57"/>
      <c r="I57"/>
      <c r="J57"/>
      <c r="K57"/>
      <c r="L57"/>
      <c r="M57"/>
      <c r="AG57" s="185" t="str">
        <f>"2.  "&amp;EndYear-9</f>
        <v>2.  2007</v>
      </c>
      <c r="AH57" s="177">
        <v>689</v>
      </c>
      <c r="AI57" s="177">
        <v>1143</v>
      </c>
      <c r="AJ57" s="177">
        <v>1297</v>
      </c>
      <c r="AK57" s="177">
        <v>1375</v>
      </c>
      <c r="AL57" s="177">
        <v>1395</v>
      </c>
      <c r="AM57" s="177">
        <v>1396</v>
      </c>
      <c r="AN57" s="177">
        <v>1396</v>
      </c>
      <c r="AO57" s="177">
        <v>1396</v>
      </c>
      <c r="AP57" s="177">
        <v>1396</v>
      </c>
      <c r="AQ57" s="177">
        <v>1397</v>
      </c>
      <c r="AR57" s="187">
        <v>2038</v>
      </c>
      <c r="AS57" s="187">
        <v>642</v>
      </c>
      <c r="AV57" s="112">
        <f>+F25</f>
        <v>1397</v>
      </c>
      <c r="AW57" s="112">
        <f t="shared" ref="AW57:AW65" si="18">+AQ57-AV57</f>
        <v>0</v>
      </c>
      <c r="AY57" s="112">
        <f t="shared" ref="AY57:AY65" si="19">+H25</f>
        <v>0</v>
      </c>
    </row>
    <row r="58" spans="2:51">
      <c r="B58"/>
      <c r="C58"/>
      <c r="D58"/>
      <c r="E58"/>
      <c r="F58"/>
      <c r="G58"/>
      <c r="H58"/>
      <c r="I58"/>
      <c r="J58"/>
      <c r="K58"/>
      <c r="L58"/>
      <c r="M58"/>
      <c r="AG58" s="185" t="str">
        <f>"3.  "&amp;EndYear-8</f>
        <v>3.  2008</v>
      </c>
      <c r="AH58" s="192" t="s">
        <v>111</v>
      </c>
      <c r="AI58" s="177">
        <v>523</v>
      </c>
      <c r="AJ58" s="177">
        <v>959</v>
      </c>
      <c r="AK58" s="177">
        <v>1030</v>
      </c>
      <c r="AL58" s="177">
        <v>1081</v>
      </c>
      <c r="AM58" s="177">
        <v>1111</v>
      </c>
      <c r="AN58" s="177">
        <v>1118</v>
      </c>
      <c r="AO58" s="177">
        <v>1118</v>
      </c>
      <c r="AP58" s="177">
        <v>1118</v>
      </c>
      <c r="AQ58" s="177">
        <v>1118</v>
      </c>
      <c r="AR58" s="187">
        <v>1483</v>
      </c>
      <c r="AS58" s="187">
        <v>424</v>
      </c>
      <c r="AV58" s="112">
        <f t="shared" ref="AV58:AV66" si="20">+F26</f>
        <v>1117</v>
      </c>
      <c r="AW58" s="112">
        <f t="shared" si="18"/>
        <v>1</v>
      </c>
      <c r="AY58" s="112">
        <f t="shared" si="19"/>
        <v>0</v>
      </c>
    </row>
    <row r="59" spans="2:51">
      <c r="AG59" s="185" t="str">
        <f>"4.  "&amp;EndYear-7</f>
        <v>4.  2009</v>
      </c>
      <c r="AH59" s="192" t="s">
        <v>111</v>
      </c>
      <c r="AI59" s="192" t="s">
        <v>111</v>
      </c>
      <c r="AJ59" s="177">
        <v>474</v>
      </c>
      <c r="AK59" s="177">
        <v>787</v>
      </c>
      <c r="AL59" s="177">
        <v>834</v>
      </c>
      <c r="AM59" s="177">
        <v>873</v>
      </c>
      <c r="AN59" s="177">
        <v>913</v>
      </c>
      <c r="AO59" s="177">
        <v>913</v>
      </c>
      <c r="AP59" s="177">
        <v>913</v>
      </c>
      <c r="AQ59" s="177">
        <v>913</v>
      </c>
      <c r="AR59" s="187">
        <v>382</v>
      </c>
      <c r="AS59" s="187">
        <v>339</v>
      </c>
      <c r="AV59" s="112">
        <f t="shared" si="20"/>
        <v>913</v>
      </c>
      <c r="AW59" s="112">
        <f t="shared" si="18"/>
        <v>0</v>
      </c>
      <c r="AY59" s="112">
        <f t="shared" si="19"/>
        <v>0</v>
      </c>
    </row>
    <row r="60" spans="2:51">
      <c r="AG60" s="185" t="str">
        <f>"5.  "&amp;EndYear-6</f>
        <v>5.  2010</v>
      </c>
      <c r="AH60" s="192" t="s">
        <v>111</v>
      </c>
      <c r="AI60" s="192" t="s">
        <v>111</v>
      </c>
      <c r="AJ60" s="192" t="s">
        <v>111</v>
      </c>
      <c r="AK60" s="177">
        <v>590</v>
      </c>
      <c r="AL60" s="177">
        <v>1033</v>
      </c>
      <c r="AM60" s="177">
        <v>1105</v>
      </c>
      <c r="AN60" s="177">
        <v>1131</v>
      </c>
      <c r="AO60" s="177">
        <v>1144</v>
      </c>
      <c r="AP60" s="177">
        <v>1150</v>
      </c>
      <c r="AQ60" s="177">
        <v>1151</v>
      </c>
      <c r="AR60" s="187">
        <v>838</v>
      </c>
      <c r="AS60" s="187">
        <v>673</v>
      </c>
      <c r="AV60" s="112">
        <f t="shared" si="20"/>
        <v>1150</v>
      </c>
      <c r="AW60" s="112">
        <f t="shared" si="18"/>
        <v>1</v>
      </c>
      <c r="AY60" s="112">
        <f t="shared" si="19"/>
        <v>0</v>
      </c>
    </row>
    <row r="61" spans="2:51">
      <c r="AG61" s="185" t="str">
        <f>"6.  "&amp;EndYear-5</f>
        <v>6.  2011</v>
      </c>
      <c r="AH61" s="192" t="s">
        <v>111</v>
      </c>
      <c r="AI61" s="192" t="s">
        <v>111</v>
      </c>
      <c r="AJ61" s="192" t="s">
        <v>111</v>
      </c>
      <c r="AK61" s="192" t="s">
        <v>111</v>
      </c>
      <c r="AL61" s="177">
        <v>801</v>
      </c>
      <c r="AM61" s="177">
        <v>1301</v>
      </c>
      <c r="AN61" s="177">
        <v>1486</v>
      </c>
      <c r="AO61" s="177">
        <v>1509</v>
      </c>
      <c r="AP61" s="177">
        <v>1547</v>
      </c>
      <c r="AQ61" s="177">
        <v>1548</v>
      </c>
      <c r="AR61" s="187">
        <v>774</v>
      </c>
      <c r="AS61" s="187">
        <v>459</v>
      </c>
      <c r="AV61" s="112">
        <f t="shared" si="20"/>
        <v>1548</v>
      </c>
      <c r="AW61" s="112">
        <f t="shared" si="18"/>
        <v>0</v>
      </c>
      <c r="AY61" s="112">
        <f t="shared" si="19"/>
        <v>0</v>
      </c>
    </row>
    <row r="62" spans="2:51">
      <c r="AG62" s="185" t="str">
        <f>"7.  "&amp;EndYear-4</f>
        <v>7.  2012</v>
      </c>
      <c r="AH62" s="192" t="s">
        <v>111</v>
      </c>
      <c r="AI62" s="192" t="s">
        <v>111</v>
      </c>
      <c r="AJ62" s="192" t="s">
        <v>111</v>
      </c>
      <c r="AK62" s="192" t="s">
        <v>111</v>
      </c>
      <c r="AL62" s="192" t="s">
        <v>111</v>
      </c>
      <c r="AM62" s="177">
        <v>636</v>
      </c>
      <c r="AN62" s="177">
        <v>1043</v>
      </c>
      <c r="AO62" s="177">
        <v>1152</v>
      </c>
      <c r="AP62" s="177">
        <v>1200</v>
      </c>
      <c r="AQ62" s="177">
        <v>1226</v>
      </c>
      <c r="AR62" s="187">
        <v>618</v>
      </c>
      <c r="AS62" s="187">
        <v>354</v>
      </c>
      <c r="AV62" s="112">
        <f t="shared" si="20"/>
        <v>1226</v>
      </c>
      <c r="AW62" s="112">
        <f t="shared" si="18"/>
        <v>0</v>
      </c>
      <c r="AY62" s="112">
        <f t="shared" si="19"/>
        <v>0</v>
      </c>
    </row>
    <row r="63" spans="2:51">
      <c r="AG63" s="185" t="str">
        <f>"8.  "&amp;EndYear-3</f>
        <v>8.  2013</v>
      </c>
      <c r="AH63" s="192" t="s">
        <v>111</v>
      </c>
      <c r="AI63" s="192" t="s">
        <v>111</v>
      </c>
      <c r="AJ63" s="192" t="s">
        <v>111</v>
      </c>
      <c r="AK63" s="192" t="s">
        <v>111</v>
      </c>
      <c r="AL63" s="192" t="s">
        <v>111</v>
      </c>
      <c r="AM63" s="192" t="s">
        <v>111</v>
      </c>
      <c r="AN63" s="177">
        <v>778</v>
      </c>
      <c r="AO63" s="177">
        <v>1348</v>
      </c>
      <c r="AP63" s="177">
        <v>1495</v>
      </c>
      <c r="AQ63" s="177">
        <v>1548</v>
      </c>
      <c r="AR63" s="187">
        <v>730</v>
      </c>
      <c r="AS63" s="187">
        <v>448</v>
      </c>
      <c r="AV63" s="112">
        <f t="shared" si="20"/>
        <v>1548</v>
      </c>
      <c r="AW63" s="112">
        <f t="shared" si="18"/>
        <v>0</v>
      </c>
      <c r="AY63" s="112">
        <f t="shared" si="19"/>
        <v>0</v>
      </c>
    </row>
    <row r="64" spans="2:51">
      <c r="AG64" s="185" t="str">
        <f>"9.  "&amp;EndYear-2</f>
        <v>9.  2014</v>
      </c>
      <c r="AH64" s="192" t="s">
        <v>111</v>
      </c>
      <c r="AI64" s="192" t="s">
        <v>111</v>
      </c>
      <c r="AJ64" s="192" t="s">
        <v>111</v>
      </c>
      <c r="AK64" s="192" t="s">
        <v>111</v>
      </c>
      <c r="AL64" s="192" t="s">
        <v>111</v>
      </c>
      <c r="AM64" s="192" t="s">
        <v>111</v>
      </c>
      <c r="AN64" s="192" t="s">
        <v>111</v>
      </c>
      <c r="AO64" s="177">
        <v>1003</v>
      </c>
      <c r="AP64" s="177">
        <v>1559</v>
      </c>
      <c r="AQ64" s="177">
        <v>1768</v>
      </c>
      <c r="AR64" s="187">
        <v>862</v>
      </c>
      <c r="AS64" s="187">
        <v>465</v>
      </c>
      <c r="AV64" s="112">
        <f t="shared" si="20"/>
        <v>1767</v>
      </c>
      <c r="AW64" s="112">
        <f t="shared" si="18"/>
        <v>1</v>
      </c>
      <c r="AY64" s="112">
        <f t="shared" si="19"/>
        <v>0</v>
      </c>
    </row>
    <row r="65" spans="32:51">
      <c r="AG65" s="185" t="str">
        <f>"10.  "&amp;EndYear-1</f>
        <v>10.  2015</v>
      </c>
      <c r="AH65" s="192" t="s">
        <v>111</v>
      </c>
      <c r="AI65" s="192" t="s">
        <v>111</v>
      </c>
      <c r="AJ65" s="192" t="s">
        <v>111</v>
      </c>
      <c r="AK65" s="192" t="s">
        <v>111</v>
      </c>
      <c r="AL65" s="192" t="s">
        <v>111</v>
      </c>
      <c r="AM65" s="192" t="s">
        <v>111</v>
      </c>
      <c r="AN65" s="192" t="s">
        <v>111</v>
      </c>
      <c r="AO65" s="192" t="s">
        <v>111</v>
      </c>
      <c r="AP65" s="177">
        <v>888</v>
      </c>
      <c r="AQ65" s="177">
        <v>1342</v>
      </c>
      <c r="AR65" s="187">
        <v>673</v>
      </c>
      <c r="AS65" s="192">
        <v>366</v>
      </c>
      <c r="AV65" s="112">
        <f t="shared" si="20"/>
        <v>1342</v>
      </c>
      <c r="AW65" s="112">
        <f t="shared" si="18"/>
        <v>0</v>
      </c>
      <c r="AY65" s="112">
        <f t="shared" si="19"/>
        <v>0</v>
      </c>
    </row>
    <row r="66" spans="32:51">
      <c r="AG66" s="186" t="str">
        <f>"11.  "&amp;EndYear</f>
        <v>11.  2016</v>
      </c>
      <c r="AH66" s="193" t="s">
        <v>111</v>
      </c>
      <c r="AI66" s="193" t="s">
        <v>111</v>
      </c>
      <c r="AJ66" s="193" t="s">
        <v>111</v>
      </c>
      <c r="AK66" s="193" t="s">
        <v>111</v>
      </c>
      <c r="AL66" s="193" t="s">
        <v>111</v>
      </c>
      <c r="AM66" s="193" t="s">
        <v>111</v>
      </c>
      <c r="AN66" s="193" t="s">
        <v>111</v>
      </c>
      <c r="AO66" s="193" t="s">
        <v>111</v>
      </c>
      <c r="AP66" s="193" t="s">
        <v>111</v>
      </c>
      <c r="AQ66" s="177">
        <v>653</v>
      </c>
      <c r="AR66" s="192">
        <v>334</v>
      </c>
      <c r="AS66" s="192">
        <v>193</v>
      </c>
      <c r="AV66" s="112">
        <f t="shared" si="20"/>
        <v>653</v>
      </c>
      <c r="AW66" s="112">
        <f>+AQ66-AV66</f>
        <v>0</v>
      </c>
      <c r="AY66" s="112">
        <f>+H34</f>
        <v>0</v>
      </c>
    </row>
    <row r="67" spans="32:51">
      <c r="AF67" s="113"/>
      <c r="AG67" s="195"/>
      <c r="AH67" s="196"/>
      <c r="AI67" s="197"/>
      <c r="AJ67" s="197"/>
      <c r="AK67" s="197"/>
      <c r="AL67" s="197"/>
      <c r="AM67" s="197"/>
      <c r="AN67" s="197"/>
      <c r="AO67" s="197"/>
      <c r="AP67" s="197"/>
      <c r="AQ67" s="198"/>
      <c r="AR67" s="199"/>
      <c r="AS67" s="199"/>
    </row>
    <row r="68" spans="32:51">
      <c r="AH68" s="112">
        <f t="shared" ref="AH68:AQ68" si="21">+SUM(AH56:AH65)</f>
        <v>689</v>
      </c>
      <c r="AI68" s="112">
        <f t="shared" si="21"/>
        <v>1934</v>
      </c>
      <c r="AJ68" s="112">
        <f t="shared" si="21"/>
        <v>3155</v>
      </c>
      <c r="AK68" s="112">
        <f t="shared" si="21"/>
        <v>4270</v>
      </c>
      <c r="AL68" s="112">
        <f t="shared" si="21"/>
        <v>5639</v>
      </c>
      <c r="AM68" s="112">
        <f t="shared" si="21"/>
        <v>6920</v>
      </c>
      <c r="AN68" s="112">
        <f t="shared" si="21"/>
        <v>8363</v>
      </c>
      <c r="AO68" s="112">
        <f t="shared" si="21"/>
        <v>10081</v>
      </c>
      <c r="AP68" s="112">
        <f t="shared" si="21"/>
        <v>11764</v>
      </c>
      <c r="AQ68" s="112">
        <f>+SUM(AQ56:AQ65)</f>
        <v>12509</v>
      </c>
    </row>
    <row r="69" spans="32:51">
      <c r="AQ69" s="112"/>
    </row>
    <row r="71" spans="32:51" ht="36">
      <c r="AG71" s="173"/>
      <c r="AH71" s="201" t="s">
        <v>116</v>
      </c>
      <c r="AI71" s="202"/>
      <c r="AJ71" s="202"/>
      <c r="AK71" s="202"/>
      <c r="AL71" s="202"/>
      <c r="AM71" s="202"/>
      <c r="AN71" s="202"/>
      <c r="AO71" s="202"/>
      <c r="AP71" s="202"/>
      <c r="AQ71" s="203"/>
      <c r="AR71"/>
      <c r="AS71"/>
    </row>
    <row r="72" spans="32:51">
      <c r="AG72" s="173"/>
      <c r="AH72" s="174">
        <v>1</v>
      </c>
      <c r="AI72" s="174">
        <f>+AH72+1</f>
        <v>2</v>
      </c>
      <c r="AJ72" s="174">
        <f t="shared" ref="AJ72:AQ72" si="22">+AI72+1</f>
        <v>3</v>
      </c>
      <c r="AK72" s="174">
        <f t="shared" si="22"/>
        <v>4</v>
      </c>
      <c r="AL72" s="174">
        <f t="shared" si="22"/>
        <v>5</v>
      </c>
      <c r="AM72" s="174">
        <f t="shared" si="22"/>
        <v>6</v>
      </c>
      <c r="AN72" s="174">
        <f t="shared" si="22"/>
        <v>7</v>
      </c>
      <c r="AO72" s="174">
        <f t="shared" si="22"/>
        <v>8</v>
      </c>
      <c r="AP72" s="174">
        <f t="shared" si="22"/>
        <v>9</v>
      </c>
      <c r="AQ72" s="174">
        <f t="shared" si="22"/>
        <v>10</v>
      </c>
      <c r="AR72"/>
      <c r="AS72"/>
    </row>
    <row r="73" spans="32:51">
      <c r="AG73" s="173" t="s">
        <v>67</v>
      </c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/>
      <c r="AS73"/>
    </row>
    <row r="74" spans="32:51">
      <c r="AG74" s="173" t="s">
        <v>70</v>
      </c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/>
      <c r="AS74"/>
    </row>
    <row r="75" spans="32:51">
      <c r="AG75" s="173" t="s">
        <v>82</v>
      </c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/>
      <c r="AS75"/>
    </row>
    <row r="76" spans="32:51">
      <c r="AG76" s="173" t="s">
        <v>14</v>
      </c>
      <c r="AH76" s="190">
        <f t="shared" ref="AH76:AO76" si="23">+AI76-1</f>
        <v>2007</v>
      </c>
      <c r="AI76" s="190">
        <f t="shared" si="23"/>
        <v>2008</v>
      </c>
      <c r="AJ76" s="190">
        <f t="shared" si="23"/>
        <v>2009</v>
      </c>
      <c r="AK76" s="190">
        <f t="shared" si="23"/>
        <v>2010</v>
      </c>
      <c r="AL76" s="190">
        <f t="shared" si="23"/>
        <v>2011</v>
      </c>
      <c r="AM76" s="190">
        <f t="shared" si="23"/>
        <v>2012</v>
      </c>
      <c r="AN76" s="190">
        <f t="shared" si="23"/>
        <v>2013</v>
      </c>
      <c r="AO76" s="190">
        <f t="shared" si="23"/>
        <v>2014</v>
      </c>
      <c r="AP76" s="190">
        <f>+AQ76-1</f>
        <v>2015</v>
      </c>
      <c r="AQ76" s="190">
        <f>+EndYear</f>
        <v>2016</v>
      </c>
      <c r="AR76"/>
      <c r="AS76"/>
    </row>
    <row r="77" spans="32:51">
      <c r="AG77" s="184" t="s">
        <v>89</v>
      </c>
      <c r="AH77" s="177">
        <v>189</v>
      </c>
      <c r="AI77" s="177">
        <v>96</v>
      </c>
      <c r="AJ77" s="177">
        <v>35</v>
      </c>
      <c r="AK77" s="177">
        <v>10</v>
      </c>
      <c r="AL77" s="177">
        <v>4</v>
      </c>
      <c r="AM77" s="177">
        <v>1</v>
      </c>
      <c r="AN77" s="177">
        <v>0</v>
      </c>
      <c r="AO77" s="177">
        <v>0</v>
      </c>
      <c r="AP77" s="177">
        <v>0</v>
      </c>
      <c r="AQ77" s="177">
        <v>0</v>
      </c>
      <c r="AR77"/>
      <c r="AS77"/>
    </row>
    <row r="78" spans="32:51">
      <c r="AG78" s="185" t="str">
        <f>"2.  "&amp;EndYear-9</f>
        <v>2.  2007</v>
      </c>
      <c r="AH78" s="177">
        <v>322</v>
      </c>
      <c r="AI78" s="177">
        <v>107</v>
      </c>
      <c r="AJ78" s="177">
        <v>58</v>
      </c>
      <c r="AK78" s="177">
        <v>23</v>
      </c>
      <c r="AL78" s="177">
        <v>99</v>
      </c>
      <c r="AM78" s="177">
        <v>2</v>
      </c>
      <c r="AN78" s="177">
        <v>1</v>
      </c>
      <c r="AO78" s="177">
        <v>0</v>
      </c>
      <c r="AP78" s="177">
        <v>0</v>
      </c>
      <c r="AQ78" s="177">
        <v>0</v>
      </c>
      <c r="AR78"/>
      <c r="AS78"/>
    </row>
    <row r="79" spans="32:51">
      <c r="AG79" s="185" t="str">
        <f>"3.  "&amp;EndYear-8</f>
        <v>3.  2008</v>
      </c>
      <c r="AH79" s="192" t="s">
        <v>111</v>
      </c>
      <c r="AI79" s="177">
        <v>161</v>
      </c>
      <c r="AJ79" s="177">
        <v>84</v>
      </c>
      <c r="AK79" s="177">
        <v>65</v>
      </c>
      <c r="AL79" s="177">
        <v>42</v>
      </c>
      <c r="AM79" s="177">
        <v>6</v>
      </c>
      <c r="AN79" s="177">
        <v>1</v>
      </c>
      <c r="AO79" s="177">
        <v>0</v>
      </c>
      <c r="AP79" s="177">
        <v>0</v>
      </c>
      <c r="AQ79" s="177">
        <v>0</v>
      </c>
      <c r="AR79"/>
      <c r="AS79"/>
    </row>
    <row r="80" spans="32:51">
      <c r="AG80" s="185" t="str">
        <f>"4.  "&amp;EndYear-7</f>
        <v>4.  2009</v>
      </c>
      <c r="AH80" s="192" t="s">
        <v>111</v>
      </c>
      <c r="AI80" s="192" t="s">
        <v>111</v>
      </c>
      <c r="AJ80" s="177">
        <v>150</v>
      </c>
      <c r="AK80" s="177">
        <v>105</v>
      </c>
      <c r="AL80" s="177">
        <v>59</v>
      </c>
      <c r="AM80" s="177">
        <v>20</v>
      </c>
      <c r="AN80" s="177">
        <v>5</v>
      </c>
      <c r="AO80" s="177">
        <v>2</v>
      </c>
      <c r="AP80" s="177">
        <v>1</v>
      </c>
      <c r="AQ80" s="177">
        <v>0</v>
      </c>
      <c r="AR80"/>
      <c r="AS80"/>
    </row>
    <row r="81" spans="33:62">
      <c r="AG81" s="185" t="str">
        <f>"5.  "&amp;EndYear-6</f>
        <v>5.  2010</v>
      </c>
      <c r="AH81" s="192" t="s">
        <v>111</v>
      </c>
      <c r="AI81" s="192" t="s">
        <v>111</v>
      </c>
      <c r="AJ81" s="192" t="s">
        <v>111</v>
      </c>
      <c r="AK81" s="177">
        <v>175</v>
      </c>
      <c r="AL81" s="177">
        <v>99</v>
      </c>
      <c r="AM81" s="177">
        <v>49</v>
      </c>
      <c r="AN81" s="177">
        <v>15</v>
      </c>
      <c r="AO81" s="177">
        <v>5</v>
      </c>
      <c r="AP81" s="177">
        <v>3</v>
      </c>
      <c r="AQ81" s="177">
        <v>0</v>
      </c>
      <c r="AR81"/>
      <c r="AS81"/>
    </row>
    <row r="82" spans="33:62">
      <c r="AG82" s="185" t="str">
        <f>"6.  "&amp;EndYear-5</f>
        <v>6.  2011</v>
      </c>
      <c r="AH82" s="192" t="s">
        <v>111</v>
      </c>
      <c r="AI82" s="192" t="s">
        <v>111</v>
      </c>
      <c r="AJ82" s="192" t="s">
        <v>111</v>
      </c>
      <c r="AK82" s="192" t="s">
        <v>111</v>
      </c>
      <c r="AL82" s="177">
        <v>168</v>
      </c>
      <c r="AM82" s="177">
        <v>66</v>
      </c>
      <c r="AN82" s="177">
        <v>24</v>
      </c>
      <c r="AO82" s="177">
        <v>9</v>
      </c>
      <c r="AP82" s="177">
        <v>4</v>
      </c>
      <c r="AQ82" s="177">
        <v>1</v>
      </c>
      <c r="AR82"/>
      <c r="AS82"/>
    </row>
    <row r="83" spans="33:62">
      <c r="AG83" s="185" t="str">
        <f>"7.  "&amp;EndYear-4</f>
        <v>7.  2012</v>
      </c>
      <c r="AH83" s="192" t="s">
        <v>111</v>
      </c>
      <c r="AI83" s="192" t="s">
        <v>111</v>
      </c>
      <c r="AJ83" s="192" t="s">
        <v>111</v>
      </c>
      <c r="AK83" s="192" t="s">
        <v>111</v>
      </c>
      <c r="AL83" s="192" t="s">
        <v>111</v>
      </c>
      <c r="AM83" s="177">
        <v>82</v>
      </c>
      <c r="AN83" s="177">
        <v>40</v>
      </c>
      <c r="AO83" s="177">
        <v>19</v>
      </c>
      <c r="AP83" s="177">
        <v>8</v>
      </c>
      <c r="AQ83" s="177">
        <v>1</v>
      </c>
      <c r="AR83"/>
      <c r="AS83"/>
    </row>
    <row r="84" spans="33:62">
      <c r="AG84" s="185" t="str">
        <f>"8.  "&amp;EndYear-3</f>
        <v>8.  2013</v>
      </c>
      <c r="AH84" s="192" t="s">
        <v>111</v>
      </c>
      <c r="AI84" s="192" t="s">
        <v>111</v>
      </c>
      <c r="AJ84" s="192" t="s">
        <v>111</v>
      </c>
      <c r="AK84" s="192" t="s">
        <v>111</v>
      </c>
      <c r="AL84" s="192" t="s">
        <v>111</v>
      </c>
      <c r="AM84" s="192" t="s">
        <v>111</v>
      </c>
      <c r="AN84" s="177">
        <v>123</v>
      </c>
      <c r="AO84" s="177">
        <v>67</v>
      </c>
      <c r="AP84" s="177">
        <v>21</v>
      </c>
      <c r="AQ84" s="177">
        <v>5</v>
      </c>
      <c r="AR84"/>
      <c r="AS84"/>
    </row>
    <row r="85" spans="33:62">
      <c r="AG85" s="185" t="str">
        <f>"9.  "&amp;EndYear-2</f>
        <v>9.  2014</v>
      </c>
      <c r="AH85" s="192" t="s">
        <v>111</v>
      </c>
      <c r="AI85" s="192" t="s">
        <v>111</v>
      </c>
      <c r="AJ85" s="192" t="s">
        <v>111</v>
      </c>
      <c r="AK85" s="192" t="s">
        <v>111</v>
      </c>
      <c r="AL85" s="192" t="s">
        <v>111</v>
      </c>
      <c r="AM85" s="192" t="s">
        <v>111</v>
      </c>
      <c r="AN85" s="192" t="s">
        <v>111</v>
      </c>
      <c r="AO85" s="177">
        <v>112</v>
      </c>
      <c r="AP85" s="177">
        <v>59</v>
      </c>
      <c r="AQ85" s="177">
        <f>16+12</f>
        <v>28</v>
      </c>
      <c r="AR85"/>
      <c r="AS85"/>
    </row>
    <row r="86" spans="33:62">
      <c r="AG86" s="185" t="str">
        <f>"10.  "&amp;EndYear-1</f>
        <v>10.  2015</v>
      </c>
      <c r="AH86" s="192" t="s">
        <v>111</v>
      </c>
      <c r="AI86" s="192" t="s">
        <v>111</v>
      </c>
      <c r="AJ86" s="192" t="s">
        <v>111</v>
      </c>
      <c r="AK86" s="192" t="s">
        <v>111</v>
      </c>
      <c r="AL86" s="192" t="s">
        <v>111</v>
      </c>
      <c r="AM86" s="192" t="s">
        <v>111</v>
      </c>
      <c r="AN86" s="192" t="s">
        <v>111</v>
      </c>
      <c r="AO86" s="192" t="s">
        <v>111</v>
      </c>
      <c r="AP86" s="177">
        <v>120</v>
      </c>
      <c r="AQ86" s="177">
        <f>58+50</f>
        <v>108</v>
      </c>
      <c r="AR86"/>
      <c r="AS86"/>
    </row>
    <row r="87" spans="33:62">
      <c r="AG87" s="186" t="str">
        <f>"11.  "&amp;EndYear</f>
        <v>11.  2016</v>
      </c>
      <c r="AH87" s="193" t="s">
        <v>111</v>
      </c>
      <c r="AI87" s="193" t="s">
        <v>111</v>
      </c>
      <c r="AJ87" s="193" t="s">
        <v>111</v>
      </c>
      <c r="AK87" s="193" t="s">
        <v>111</v>
      </c>
      <c r="AL87" s="193" t="s">
        <v>111</v>
      </c>
      <c r="AM87" s="193" t="s">
        <v>111</v>
      </c>
      <c r="AN87" s="193" t="s">
        <v>111</v>
      </c>
      <c r="AO87" s="193" t="s">
        <v>111</v>
      </c>
      <c r="AP87" s="193" t="s">
        <v>111</v>
      </c>
      <c r="AQ87" s="177">
        <f>82+100</f>
        <v>182</v>
      </c>
      <c r="AR87"/>
      <c r="AS87"/>
    </row>
    <row r="89" spans="33:62">
      <c r="AQ89" s="112">
        <f>SUM(AQ77:AQ88)</f>
        <v>325</v>
      </c>
      <c r="AU89" s="311"/>
      <c r="AV89" s="301"/>
      <c r="AW89" s="160"/>
      <c r="AX89" s="161"/>
      <c r="AY89" s="160"/>
      <c r="AZ89" s="299"/>
      <c r="BA89" s="298"/>
      <c r="BB89" s="299"/>
      <c r="BC89" s="160"/>
      <c r="BD89" s="161"/>
      <c r="BE89" s="160"/>
      <c r="BF89" s="161"/>
      <c r="BG89" s="301"/>
      <c r="BH89" s="301"/>
      <c r="BI89"/>
      <c r="BJ89"/>
    </row>
    <row r="90" spans="33:62" ht="25.5">
      <c r="AU90" s="311"/>
      <c r="AV90" s="119"/>
      <c r="AW90" s="115" t="s">
        <v>171</v>
      </c>
      <c r="AX90" s="117"/>
      <c r="AY90" s="115"/>
      <c r="AZ90" s="300" t="s">
        <v>173</v>
      </c>
      <c r="BA90" s="302"/>
      <c r="BB90" s="303"/>
      <c r="BC90" s="115" t="s">
        <v>174</v>
      </c>
      <c r="BD90" s="117"/>
      <c r="BE90" s="306">
        <f>+BD91+1</f>
        <v>34</v>
      </c>
      <c r="BF90" s="300" t="s">
        <v>182</v>
      </c>
      <c r="BG90" s="307"/>
      <c r="BH90" s="311"/>
    </row>
    <row r="91" spans="33:62">
      <c r="AU91" s="311"/>
      <c r="AV91" s="134"/>
      <c r="AW91" s="140">
        <v>26</v>
      </c>
      <c r="AX91" s="135">
        <f t="shared" ref="AX91:BD91" si="24">+AW91+1</f>
        <v>27</v>
      </c>
      <c r="AY91" s="135">
        <f t="shared" si="24"/>
        <v>28</v>
      </c>
      <c r="AZ91" s="135">
        <f t="shared" si="24"/>
        <v>29</v>
      </c>
      <c r="BA91" s="135">
        <f t="shared" si="24"/>
        <v>30</v>
      </c>
      <c r="BB91" s="135">
        <f t="shared" si="24"/>
        <v>31</v>
      </c>
      <c r="BC91" s="135">
        <f t="shared" si="24"/>
        <v>32</v>
      </c>
      <c r="BD91" s="135">
        <f t="shared" si="24"/>
        <v>33</v>
      </c>
      <c r="BE91" s="135" t="s">
        <v>177</v>
      </c>
      <c r="BF91" s="135">
        <f>+BE90+1</f>
        <v>35</v>
      </c>
      <c r="BG91" s="140">
        <f>+BF91+1</f>
        <v>36</v>
      </c>
      <c r="BH91" s="311"/>
    </row>
    <row r="92" spans="33:62">
      <c r="AU92" s="312"/>
      <c r="AV92" s="134"/>
      <c r="AW92" s="131"/>
      <c r="AX92" s="136"/>
      <c r="AY92" s="130"/>
      <c r="AZ92" s="131"/>
      <c r="BA92" s="136"/>
      <c r="BB92" s="130"/>
      <c r="BC92" s="136"/>
      <c r="BD92" s="136"/>
      <c r="BE92" s="136" t="s">
        <v>178</v>
      </c>
      <c r="BF92" s="131"/>
      <c r="BG92" s="131"/>
      <c r="BH92" s="312"/>
    </row>
    <row r="93" spans="33:62">
      <c r="AU93" s="312"/>
      <c r="AV93" s="134"/>
      <c r="AW93" s="131" t="s">
        <v>78</v>
      </c>
      <c r="AX93" s="134"/>
      <c r="AY93" s="130"/>
      <c r="AZ93" s="131" t="s">
        <v>78</v>
      </c>
      <c r="BA93" s="134"/>
      <c r="BB93" s="130"/>
      <c r="BC93" s="136"/>
      <c r="BD93" s="134"/>
      <c r="BE93" s="136" t="s">
        <v>179</v>
      </c>
      <c r="BF93" s="142"/>
      <c r="BG93" s="131" t="s">
        <v>17</v>
      </c>
      <c r="BH93" s="312"/>
    </row>
    <row r="94" spans="33:62">
      <c r="AU94" s="312"/>
      <c r="AV94" s="134"/>
      <c r="AW94" s="131" t="s">
        <v>79</v>
      </c>
      <c r="AX94" s="134"/>
      <c r="AY94" s="130"/>
      <c r="AZ94" s="131" t="s">
        <v>79</v>
      </c>
      <c r="BA94" s="134"/>
      <c r="BB94" s="130"/>
      <c r="BC94" s="136"/>
      <c r="BD94" s="305" t="s">
        <v>17</v>
      </c>
      <c r="BE94" s="136" t="s">
        <v>180</v>
      </c>
      <c r="BF94" s="308" t="s">
        <v>175</v>
      </c>
      <c r="BG94" s="131" t="s">
        <v>176</v>
      </c>
      <c r="BH94" s="312"/>
    </row>
    <row r="95" spans="33:62">
      <c r="AU95" s="312"/>
      <c r="AV95" s="134"/>
      <c r="AW95" s="166" t="s">
        <v>86</v>
      </c>
      <c r="AX95" s="167" t="s">
        <v>87</v>
      </c>
      <c r="AY95" s="168" t="s">
        <v>83</v>
      </c>
      <c r="AZ95" s="166" t="s">
        <v>86</v>
      </c>
      <c r="BA95" s="167" t="s">
        <v>87</v>
      </c>
      <c r="BB95" s="168" t="s">
        <v>83</v>
      </c>
      <c r="BC95" s="167" t="s">
        <v>17</v>
      </c>
      <c r="BD95" s="304" t="s">
        <v>126</v>
      </c>
      <c r="BE95" s="167" t="s">
        <v>181</v>
      </c>
      <c r="BF95" s="169" t="s">
        <v>100</v>
      </c>
      <c r="BG95" s="169" t="s">
        <v>100</v>
      </c>
      <c r="BH95" s="312"/>
    </row>
    <row r="96" spans="33:62">
      <c r="AU96" s="148"/>
      <c r="AV96" s="135" t="s">
        <v>89</v>
      </c>
      <c r="AW96" s="147">
        <f>+F10+H10+J10+S9+U9+W9+Y9+AA9</f>
        <v>-1</v>
      </c>
      <c r="AX96" s="147">
        <f>+G10+I10+K10+T9+V9+X9+Z9+AB9</f>
        <v>-1</v>
      </c>
      <c r="AY96" s="147">
        <f>+AW96-AX96</f>
        <v>0</v>
      </c>
      <c r="AZ96" s="147"/>
      <c r="BA96" s="147"/>
      <c r="BB96" s="147"/>
      <c r="BC96" s="147"/>
      <c r="BD96" s="147"/>
      <c r="BE96" s="147"/>
      <c r="BF96" s="147">
        <f>+S9-T9+U9-V9</f>
        <v>0</v>
      </c>
      <c r="BG96" s="147">
        <f>+W9-X9+Y9-Z9+AA9-AB9</f>
        <v>0</v>
      </c>
      <c r="BH96" s="148"/>
    </row>
    <row r="97" spans="47:61">
      <c r="AU97" s="148"/>
      <c r="AV97" s="144" t="str">
        <f>"2.  "&amp;EndYear-9</f>
        <v>2.  2007</v>
      </c>
      <c r="AW97" s="147">
        <f t="shared" ref="AW97:AX106" si="25">+F11+H11+J11+S10+U10+W10+Y10+AA10</f>
        <v>4474</v>
      </c>
      <c r="AX97" s="147">
        <f t="shared" si="25"/>
        <v>2547</v>
      </c>
      <c r="AY97" s="147">
        <f t="shared" ref="AY97:AY106" si="26">+AW97-AX97</f>
        <v>1927</v>
      </c>
      <c r="AZ97" s="309">
        <f>+AW97/C11</f>
        <v>0.76793683487813247</v>
      </c>
      <c r="BA97" s="309">
        <f t="shared" ref="BA97:BB106" si="27">+AX97/D11</f>
        <v>0.71949152542372885</v>
      </c>
      <c r="BB97" s="309">
        <f t="shared" si="27"/>
        <v>0.84295713035870512</v>
      </c>
      <c r="BC97" s="147"/>
      <c r="BD97" s="147"/>
      <c r="BE97" s="147"/>
      <c r="BF97" s="147">
        <f t="shared" ref="BF97:BF106" si="28">+S10-T10+U10-V10</f>
        <v>4</v>
      </c>
      <c r="BG97" s="147">
        <f t="shared" ref="BG97:BG106" si="29">+W10-X10+Y10-Z10+AA10-AB10</f>
        <v>1</v>
      </c>
      <c r="BH97" s="148"/>
    </row>
    <row r="98" spans="47:61">
      <c r="AU98" s="148"/>
      <c r="AV98" s="144" t="str">
        <f>"3.  "&amp;EndYear-8</f>
        <v>3.  2008</v>
      </c>
      <c r="AW98" s="147">
        <f t="shared" si="25"/>
        <v>3433</v>
      </c>
      <c r="AX98" s="147">
        <f t="shared" si="25"/>
        <v>1831</v>
      </c>
      <c r="AY98" s="147">
        <f t="shared" si="26"/>
        <v>1602</v>
      </c>
      <c r="AZ98" s="309">
        <f t="shared" ref="AZ98:AZ106" si="30">+AW98/C12</f>
        <v>0.70362779258044683</v>
      </c>
      <c r="BA98" s="309">
        <f t="shared" si="27"/>
        <v>0.65697883028345894</v>
      </c>
      <c r="BB98" s="309">
        <f t="shared" si="27"/>
        <v>0.76577437858508601</v>
      </c>
      <c r="BC98" s="147"/>
      <c r="BD98" s="147"/>
      <c r="BE98" s="147"/>
      <c r="BF98" s="147">
        <f t="shared" si="28"/>
        <v>0</v>
      </c>
      <c r="BG98" s="147">
        <f t="shared" si="29"/>
        <v>0</v>
      </c>
      <c r="BH98" s="148"/>
    </row>
    <row r="99" spans="47:61">
      <c r="AU99" s="148"/>
      <c r="AV99" s="144" t="str">
        <f>"4.  "&amp;EndYear-7</f>
        <v>4.  2009</v>
      </c>
      <c r="AW99" s="147">
        <f t="shared" si="25"/>
        <v>3057</v>
      </c>
      <c r="AX99" s="147">
        <f t="shared" si="25"/>
        <v>1722</v>
      </c>
      <c r="AY99" s="147">
        <f t="shared" si="26"/>
        <v>1335</v>
      </c>
      <c r="AZ99" s="309">
        <f t="shared" si="30"/>
        <v>0.67513250883392228</v>
      </c>
      <c r="BA99" s="309">
        <f t="shared" si="27"/>
        <v>0.63896103896103895</v>
      </c>
      <c r="BB99" s="309">
        <f t="shared" si="27"/>
        <v>0.72831423895253677</v>
      </c>
      <c r="BC99" s="147"/>
      <c r="BD99" s="147"/>
      <c r="BE99" s="147"/>
      <c r="BF99" s="147">
        <f t="shared" si="28"/>
        <v>0</v>
      </c>
      <c r="BG99" s="147">
        <f t="shared" si="29"/>
        <v>0</v>
      </c>
      <c r="BH99" s="148"/>
    </row>
    <row r="100" spans="47:61">
      <c r="AU100" s="148"/>
      <c r="AV100" s="144" t="str">
        <f>"5.  "&amp;EndYear-6</f>
        <v>5.  2010</v>
      </c>
      <c r="AW100" s="147">
        <f t="shared" si="25"/>
        <v>3670</v>
      </c>
      <c r="AX100" s="147">
        <f t="shared" si="25"/>
        <v>1873</v>
      </c>
      <c r="AY100" s="147">
        <f t="shared" si="26"/>
        <v>1797</v>
      </c>
      <c r="AZ100" s="309">
        <f t="shared" si="30"/>
        <v>0.73962112051592099</v>
      </c>
      <c r="BA100" s="309">
        <f t="shared" si="27"/>
        <v>0.66277423920736023</v>
      </c>
      <c r="BB100" s="309">
        <f t="shared" si="27"/>
        <v>0.8412921348314607</v>
      </c>
      <c r="BC100" s="147"/>
      <c r="BD100" s="147"/>
      <c r="BE100" s="147"/>
      <c r="BF100" s="147">
        <f t="shared" si="28"/>
        <v>0</v>
      </c>
      <c r="BG100" s="147">
        <f t="shared" si="29"/>
        <v>0</v>
      </c>
      <c r="BH100" s="148"/>
    </row>
    <row r="101" spans="47:61">
      <c r="AU101" s="148"/>
      <c r="AV101" s="144" t="str">
        <f>"6.  "&amp;EndYear-5</f>
        <v>6.  2011</v>
      </c>
      <c r="AW101" s="147">
        <f t="shared" si="25"/>
        <v>3324</v>
      </c>
      <c r="AX101" s="147">
        <f t="shared" si="25"/>
        <v>1231</v>
      </c>
      <c r="AY101" s="147">
        <f t="shared" si="26"/>
        <v>2093</v>
      </c>
      <c r="AZ101" s="309">
        <f t="shared" si="30"/>
        <v>0.76589861751152077</v>
      </c>
      <c r="BA101" s="309">
        <f t="shared" si="27"/>
        <v>0.68809390721073227</v>
      </c>
      <c r="BB101" s="309">
        <f t="shared" si="27"/>
        <v>0.82046256370050963</v>
      </c>
      <c r="BC101" s="147"/>
      <c r="BD101" s="147"/>
      <c r="BE101" s="147"/>
      <c r="BF101" s="147">
        <f t="shared" si="28"/>
        <v>8</v>
      </c>
      <c r="BG101" s="147">
        <f t="shared" si="29"/>
        <v>1</v>
      </c>
      <c r="BH101" s="148"/>
    </row>
    <row r="102" spans="47:61">
      <c r="AU102" s="148"/>
      <c r="AV102" s="144" t="str">
        <f>"7.  "&amp;EndYear-4</f>
        <v>7.  2012</v>
      </c>
      <c r="AW102" s="147">
        <f t="shared" si="25"/>
        <v>2596</v>
      </c>
      <c r="AX102" s="147">
        <f t="shared" si="25"/>
        <v>911</v>
      </c>
      <c r="AY102" s="147">
        <f t="shared" si="26"/>
        <v>1685</v>
      </c>
      <c r="AZ102" s="309">
        <f t="shared" si="30"/>
        <v>0.79558688323628568</v>
      </c>
      <c r="BA102" s="309">
        <f t="shared" si="27"/>
        <v>0.71339075959279563</v>
      </c>
      <c r="BB102" s="309">
        <f t="shared" si="27"/>
        <v>0.84843907351460224</v>
      </c>
      <c r="BC102" s="147"/>
      <c r="BD102" s="147"/>
      <c r="BE102" s="147"/>
      <c r="BF102" s="147">
        <f t="shared" si="28"/>
        <v>1</v>
      </c>
      <c r="BG102" s="147">
        <f t="shared" si="29"/>
        <v>0</v>
      </c>
      <c r="BH102" s="148"/>
    </row>
    <row r="103" spans="47:61">
      <c r="AU103" s="148"/>
      <c r="AV103" s="144" t="str">
        <f>"8.  "&amp;EndYear-3</f>
        <v>8.  2013</v>
      </c>
      <c r="AW103" s="147">
        <f t="shared" si="25"/>
        <v>3170</v>
      </c>
      <c r="AX103" s="147">
        <f t="shared" si="25"/>
        <v>1119</v>
      </c>
      <c r="AY103" s="147">
        <f t="shared" si="26"/>
        <v>2051</v>
      </c>
      <c r="AZ103" s="309">
        <f t="shared" si="30"/>
        <v>0.77016520894071916</v>
      </c>
      <c r="BA103" s="309">
        <f t="shared" si="27"/>
        <v>0.72007722007722008</v>
      </c>
      <c r="BB103" s="309">
        <f t="shared" si="27"/>
        <v>0.80054644808743169</v>
      </c>
      <c r="BC103" s="147"/>
      <c r="BD103" s="147"/>
      <c r="BE103" s="147"/>
      <c r="BF103" s="147">
        <f t="shared" si="28"/>
        <v>11</v>
      </c>
      <c r="BG103" s="147">
        <f t="shared" si="29"/>
        <v>5</v>
      </c>
      <c r="BH103" s="148"/>
    </row>
    <row r="104" spans="47:61">
      <c r="AU104" s="148"/>
      <c r="AV104" s="144" t="str">
        <f>"9.  "&amp;EndYear-2</f>
        <v>9.  2014</v>
      </c>
      <c r="AW104" s="147">
        <f t="shared" si="25"/>
        <v>3736</v>
      </c>
      <c r="AX104" s="147">
        <f t="shared" si="25"/>
        <v>1380</v>
      </c>
      <c r="AY104" s="147">
        <f t="shared" si="26"/>
        <v>2356</v>
      </c>
      <c r="AZ104" s="309">
        <f t="shared" si="30"/>
        <v>0.93306693306693311</v>
      </c>
      <c r="BA104" s="309">
        <f t="shared" si="27"/>
        <v>0.90491803278688521</v>
      </c>
      <c r="BB104" s="309">
        <f t="shared" si="27"/>
        <v>0.9503832190399355</v>
      </c>
      <c r="BC104" s="147"/>
      <c r="BD104" s="147"/>
      <c r="BE104" s="147"/>
      <c r="BF104" s="147">
        <f t="shared" si="28"/>
        <v>108</v>
      </c>
      <c r="BG104" s="147">
        <f t="shared" si="29"/>
        <v>14</v>
      </c>
      <c r="BH104" s="148"/>
    </row>
    <row r="105" spans="47:61">
      <c r="AU105" s="148"/>
      <c r="AV105" s="144" t="str">
        <f>"10.  "&amp;EndYear-1</f>
        <v>10.  2015</v>
      </c>
      <c r="AW105" s="147">
        <f t="shared" si="25"/>
        <v>3179</v>
      </c>
      <c r="AX105" s="147">
        <f t="shared" si="25"/>
        <v>1175</v>
      </c>
      <c r="AY105" s="147">
        <f t="shared" si="26"/>
        <v>2004</v>
      </c>
      <c r="AZ105" s="309">
        <f t="shared" si="30"/>
        <v>0.87720750551876381</v>
      </c>
      <c r="BA105" s="309">
        <f t="shared" si="27"/>
        <v>0.84715212689257391</v>
      </c>
      <c r="BB105" s="309">
        <f t="shared" si="27"/>
        <v>0.89584264640143052</v>
      </c>
      <c r="BC105" s="147"/>
      <c r="BD105" s="147"/>
      <c r="BE105" s="147"/>
      <c r="BF105" s="147">
        <f t="shared" si="28"/>
        <v>252</v>
      </c>
      <c r="BG105" s="147">
        <f t="shared" si="29"/>
        <v>40</v>
      </c>
      <c r="BH105" s="148"/>
    </row>
    <row r="106" spans="47:61">
      <c r="AU106" s="148"/>
      <c r="AV106" s="136" t="str">
        <f>"11.  "&amp;EndYear</f>
        <v>11.  2016</v>
      </c>
      <c r="AW106" s="147">
        <f t="shared" si="25"/>
        <v>2855</v>
      </c>
      <c r="AX106" s="147">
        <f t="shared" si="25"/>
        <v>1051</v>
      </c>
      <c r="AY106" s="147">
        <f t="shared" si="26"/>
        <v>1804</v>
      </c>
      <c r="AZ106" s="309">
        <f t="shared" si="30"/>
        <v>0.93852728468113078</v>
      </c>
      <c r="BA106" s="309">
        <f t="shared" si="27"/>
        <v>0.89143341815097543</v>
      </c>
      <c r="BB106" s="309">
        <f t="shared" si="27"/>
        <v>0.96833064949006975</v>
      </c>
      <c r="BC106" s="147"/>
      <c r="BD106" s="147"/>
      <c r="BE106" s="147"/>
      <c r="BF106" s="147">
        <f t="shared" si="28"/>
        <v>685</v>
      </c>
      <c r="BG106" s="147">
        <f t="shared" si="29"/>
        <v>202</v>
      </c>
      <c r="BH106" s="148"/>
    </row>
    <row r="107" spans="47:61">
      <c r="AU107" s="148"/>
      <c r="AV107" s="153" t="s">
        <v>91</v>
      </c>
      <c r="AW107" s="156">
        <f>+SUM(AW97:AW106)</f>
        <v>33494</v>
      </c>
      <c r="AX107" s="156">
        <f>+SUM(AX97:AX106)</f>
        <v>14840</v>
      </c>
      <c r="AY107" s="156">
        <f>+SUM(AY97:AY106)</f>
        <v>18654</v>
      </c>
      <c r="AZ107" s="156"/>
      <c r="BA107" s="156"/>
      <c r="BB107" s="156"/>
      <c r="BC107" s="156">
        <f>+SUM(BC97:BC106)</f>
        <v>0</v>
      </c>
      <c r="BD107" s="156">
        <f>+SUM(BD97:BD106)</f>
        <v>0</v>
      </c>
      <c r="BE107" s="156">
        <f>+SUM(BE97:BE106)</f>
        <v>0</v>
      </c>
      <c r="BF107" s="156">
        <f>+SUM(BF97:BF106)</f>
        <v>1069</v>
      </c>
      <c r="BG107" s="310">
        <f>+SUM(BG97:BG106)</f>
        <v>263</v>
      </c>
      <c r="BH107" s="148"/>
      <c r="BI107" s="112">
        <f>+BG107+BF107</f>
        <v>1332</v>
      </c>
    </row>
    <row r="108" spans="47:61">
      <c r="AU108" s="311"/>
      <c r="AV108" s="301"/>
      <c r="AW108" s="160"/>
      <c r="AX108" s="161"/>
      <c r="AY108" s="160"/>
      <c r="AZ108" s="299"/>
      <c r="BA108" s="298"/>
      <c r="BB108" s="299"/>
      <c r="BC108" s="160"/>
      <c r="BD108" s="161"/>
      <c r="BE108" s="160"/>
      <c r="BF108" s="161"/>
      <c r="BG108" s="301"/>
      <c r="BH108" s="301"/>
    </row>
    <row r="109" spans="47:61">
      <c r="AX109" s="112"/>
    </row>
  </sheetData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6:P30"/>
  <sheetViews>
    <sheetView showGridLines="0" workbookViewId="0">
      <selection activeCell="C6" sqref="C6:M30"/>
    </sheetView>
  </sheetViews>
  <sheetFormatPr defaultRowHeight="12.75"/>
  <cols>
    <col min="3" max="3" width="11.140625" customWidth="1"/>
    <col min="5" max="5" width="10.140625" bestFit="1" customWidth="1"/>
    <col min="6" max="8" width="9" bestFit="1" customWidth="1"/>
    <col min="9" max="9" width="11.42578125" bestFit="1" customWidth="1"/>
    <col min="10" max="10" width="12.140625" customWidth="1"/>
    <col min="11" max="12" width="9" bestFit="1" customWidth="1"/>
    <col min="13" max="13" width="10.42578125" bestFit="1" customWidth="1"/>
    <col min="14" max="14" width="13.140625" bestFit="1" customWidth="1"/>
    <col min="15" max="15" width="11.7109375" customWidth="1"/>
  </cols>
  <sheetData>
    <row r="6" spans="3:16" ht="17.45" customHeight="1">
      <c r="C6" s="218" t="s">
        <v>248</v>
      </c>
      <c r="D6" s="206"/>
      <c r="E6" s="206"/>
      <c r="F6" s="206"/>
      <c r="G6" s="206"/>
      <c r="H6" s="206"/>
      <c r="I6" s="206"/>
      <c r="J6" s="206"/>
      <c r="K6" s="206"/>
      <c r="L6" s="206"/>
      <c r="M6" s="207"/>
    </row>
    <row r="7" spans="3:16">
      <c r="C7" s="220" t="s">
        <v>117</v>
      </c>
      <c r="D7" s="221"/>
      <c r="E7" s="221" t="s">
        <v>120</v>
      </c>
      <c r="F7" s="221" t="s">
        <v>122</v>
      </c>
      <c r="G7" s="221" t="s">
        <v>124</v>
      </c>
      <c r="H7" s="221" t="s">
        <v>113</v>
      </c>
      <c r="I7" s="221" t="s">
        <v>125</v>
      </c>
      <c r="J7" s="221" t="s">
        <v>126</v>
      </c>
      <c r="K7" s="221" t="s">
        <v>125</v>
      </c>
      <c r="L7" s="221" t="s">
        <v>126</v>
      </c>
      <c r="M7" s="222" t="s">
        <v>10</v>
      </c>
    </row>
    <row r="8" spans="3:16">
      <c r="C8" s="223" t="s">
        <v>118</v>
      </c>
      <c r="D8" s="224" t="s">
        <v>119</v>
      </c>
      <c r="E8" s="224" t="s">
        <v>121</v>
      </c>
      <c r="F8" s="224" t="s">
        <v>123</v>
      </c>
      <c r="G8" s="224" t="s">
        <v>76</v>
      </c>
      <c r="H8" s="224" t="s">
        <v>76</v>
      </c>
      <c r="I8" s="224" t="s">
        <v>12</v>
      </c>
      <c r="J8" s="224" t="s">
        <v>12</v>
      </c>
      <c r="K8" s="224" t="s">
        <v>127</v>
      </c>
      <c r="L8" s="224" t="s">
        <v>127</v>
      </c>
      <c r="M8" s="225" t="s">
        <v>14</v>
      </c>
    </row>
    <row r="9" spans="3:16">
      <c r="C9" s="208">
        <f>+C10-1</f>
        <v>2010</v>
      </c>
      <c r="D9" s="209" t="s">
        <v>128</v>
      </c>
      <c r="E9" s="210" t="str">
        <f t="shared" ref="E9:E16" si="0">+"06/30/"&amp;EndYear+1</f>
        <v>06/30/2017</v>
      </c>
      <c r="F9" s="211">
        <v>84</v>
      </c>
      <c r="G9" s="211">
        <v>2</v>
      </c>
      <c r="H9" s="211">
        <v>82</v>
      </c>
      <c r="I9" s="211">
        <v>154575</v>
      </c>
      <c r="J9" s="211">
        <v>861409</v>
      </c>
      <c r="K9" s="211">
        <v>7500</v>
      </c>
      <c r="L9" s="211">
        <v>4794</v>
      </c>
      <c r="M9" s="212">
        <f>+SUM(I9:L9)</f>
        <v>1028278</v>
      </c>
      <c r="O9" s="204"/>
      <c r="P9" s="205"/>
    </row>
    <row r="10" spans="3:16">
      <c r="C10" s="208">
        <f t="shared" ref="C10:C13" si="1">+C11-1</f>
        <v>2011</v>
      </c>
      <c r="D10" s="209" t="s">
        <v>128</v>
      </c>
      <c r="E10" s="210" t="str">
        <f t="shared" si="0"/>
        <v>06/30/2017</v>
      </c>
      <c r="F10" s="211">
        <f>+G10+H10</f>
        <v>59.666666666666671</v>
      </c>
      <c r="G10" s="211">
        <f>+AVERAGE(G11:G13)</f>
        <v>8.3333333333333339</v>
      </c>
      <c r="H10" s="211">
        <f>+AVERAGE(H11:H13)</f>
        <v>51.333333333333336</v>
      </c>
      <c r="I10" s="211">
        <f t="shared" ref="I10:L10" si="2">+AVERAGE(I11:I13)</f>
        <v>91838</v>
      </c>
      <c r="J10" s="211">
        <f t="shared" si="2"/>
        <v>596206</v>
      </c>
      <c r="K10" s="211">
        <f t="shared" si="2"/>
        <v>40667</v>
      </c>
      <c r="L10" s="211">
        <f t="shared" si="2"/>
        <v>37125.666666666664</v>
      </c>
      <c r="M10" s="212">
        <f>+SUM(I10:L10)</f>
        <v>765836.66666666663</v>
      </c>
      <c r="O10" s="204"/>
      <c r="P10" s="205"/>
    </row>
    <row r="11" spans="3:16">
      <c r="C11" s="208">
        <f t="shared" si="1"/>
        <v>2012</v>
      </c>
      <c r="D11" s="209" t="s">
        <v>128</v>
      </c>
      <c r="E11" s="210" t="str">
        <f t="shared" si="0"/>
        <v>06/30/2017</v>
      </c>
      <c r="F11" s="211">
        <v>66</v>
      </c>
      <c r="G11" s="211">
        <v>8</v>
      </c>
      <c r="H11" s="211">
        <v>58</v>
      </c>
      <c r="I11" s="211">
        <v>103284</v>
      </c>
      <c r="J11" s="211">
        <v>919091</v>
      </c>
      <c r="K11" s="211">
        <v>8500</v>
      </c>
      <c r="L11" s="211">
        <v>30114</v>
      </c>
      <c r="M11" s="212">
        <f t="shared" ref="M11:M15" si="3">+SUM(I11:L11)</f>
        <v>1060989</v>
      </c>
      <c r="O11" s="204"/>
      <c r="P11" s="205"/>
    </row>
    <row r="12" spans="3:16">
      <c r="C12" s="208">
        <f t="shared" si="1"/>
        <v>2013</v>
      </c>
      <c r="D12" s="209" t="s">
        <v>128</v>
      </c>
      <c r="E12" s="210" t="str">
        <f t="shared" si="0"/>
        <v>06/30/2017</v>
      </c>
      <c r="F12" s="211">
        <v>71</v>
      </c>
      <c r="G12" s="211">
        <v>8</v>
      </c>
      <c r="H12" s="211">
        <v>63</v>
      </c>
      <c r="I12" s="211">
        <v>113773</v>
      </c>
      <c r="J12" s="211">
        <v>535995</v>
      </c>
      <c r="K12" s="211">
        <v>44001</v>
      </c>
      <c r="L12" s="211">
        <v>36685</v>
      </c>
      <c r="M12" s="212">
        <f t="shared" si="3"/>
        <v>730454</v>
      </c>
      <c r="O12" s="204"/>
      <c r="P12" s="205"/>
    </row>
    <row r="13" spans="3:16">
      <c r="C13" s="208">
        <f t="shared" si="1"/>
        <v>2014</v>
      </c>
      <c r="D13" s="209" t="s">
        <v>128</v>
      </c>
      <c r="E13" s="210" t="str">
        <f t="shared" si="0"/>
        <v>06/30/2017</v>
      </c>
      <c r="F13" s="211">
        <v>42</v>
      </c>
      <c r="G13" s="211">
        <v>9</v>
      </c>
      <c r="H13" s="211">
        <v>33</v>
      </c>
      <c r="I13" s="211">
        <v>58457</v>
      </c>
      <c r="J13" s="211">
        <v>333532</v>
      </c>
      <c r="K13" s="211">
        <v>69500</v>
      </c>
      <c r="L13" s="211">
        <v>44578</v>
      </c>
      <c r="M13" s="212">
        <f t="shared" si="3"/>
        <v>506067</v>
      </c>
      <c r="O13" s="204"/>
      <c r="P13" s="205"/>
    </row>
    <row r="14" spans="3:16">
      <c r="C14" s="208">
        <f>+C15-1</f>
        <v>2015</v>
      </c>
      <c r="D14" s="209" t="s">
        <v>128</v>
      </c>
      <c r="E14" s="210" t="str">
        <f t="shared" si="0"/>
        <v>06/30/2017</v>
      </c>
      <c r="F14" s="211">
        <f>+G14+H14</f>
        <v>64.533333333333346</v>
      </c>
      <c r="G14" s="211">
        <f t="shared" ref="G14:M14" si="4">+AVERAGE(G9:G13)</f>
        <v>7.0666666666666673</v>
      </c>
      <c r="H14" s="211">
        <f t="shared" si="4"/>
        <v>57.466666666666676</v>
      </c>
      <c r="I14" s="211">
        <f t="shared" si="4"/>
        <v>104385.4</v>
      </c>
      <c r="J14" s="211">
        <f t="shared" si="4"/>
        <v>649246.6</v>
      </c>
      <c r="K14" s="211">
        <f t="shared" si="4"/>
        <v>34033.599999999999</v>
      </c>
      <c r="L14" s="211">
        <f t="shared" si="4"/>
        <v>30659.333333333332</v>
      </c>
      <c r="M14" s="212">
        <f t="shared" si="4"/>
        <v>818324.93333333335</v>
      </c>
      <c r="O14" s="204"/>
      <c r="P14" s="205"/>
    </row>
    <row r="15" spans="3:16">
      <c r="C15" s="208">
        <f>+EndYear</f>
        <v>2016</v>
      </c>
      <c r="D15" s="209" t="s">
        <v>128</v>
      </c>
      <c r="E15" s="210" t="str">
        <f t="shared" si="0"/>
        <v>06/30/2017</v>
      </c>
      <c r="F15" s="211">
        <v>52</v>
      </c>
      <c r="G15" s="211">
        <v>19</v>
      </c>
      <c r="H15" s="211">
        <v>33</v>
      </c>
      <c r="I15" s="211">
        <v>100450</v>
      </c>
      <c r="J15" s="211">
        <v>159442</v>
      </c>
      <c r="K15" s="211">
        <v>126250</v>
      </c>
      <c r="L15" s="211">
        <v>46748</v>
      </c>
      <c r="M15" s="212">
        <f t="shared" si="3"/>
        <v>432890</v>
      </c>
      <c r="O15" s="204"/>
      <c r="P15" s="205"/>
    </row>
    <row r="16" spans="3:16">
      <c r="C16" s="208">
        <f>+C15+1</f>
        <v>2017</v>
      </c>
      <c r="D16" s="209" t="s">
        <v>128</v>
      </c>
      <c r="E16" s="210" t="str">
        <f t="shared" si="0"/>
        <v>06/30/2017</v>
      </c>
      <c r="F16" s="211">
        <f>+G16+H16</f>
        <v>14.776666666666667</v>
      </c>
      <c r="G16" s="211">
        <f t="shared" ref="G16:M16" si="5">+AVERAGE(G11:G15)/4</f>
        <v>2.5533333333333337</v>
      </c>
      <c r="H16" s="211">
        <f t="shared" si="5"/>
        <v>12.223333333333333</v>
      </c>
      <c r="I16" s="211">
        <f t="shared" si="5"/>
        <v>24017.47</v>
      </c>
      <c r="J16" s="211">
        <f t="shared" si="5"/>
        <v>129865.33</v>
      </c>
      <c r="K16" s="211">
        <f t="shared" si="5"/>
        <v>14114.23</v>
      </c>
      <c r="L16" s="211">
        <f t="shared" si="5"/>
        <v>9439.2166666666672</v>
      </c>
      <c r="M16" s="212">
        <f t="shared" si="5"/>
        <v>177436.24666666667</v>
      </c>
      <c r="O16" s="204"/>
      <c r="P16" s="205"/>
    </row>
    <row r="17" spans="3:16">
      <c r="C17" s="94" t="s">
        <v>10</v>
      </c>
      <c r="D17" s="95"/>
      <c r="E17" s="95"/>
      <c r="F17" s="211">
        <f>SUM(F9:F16)</f>
        <v>453.97666666666669</v>
      </c>
      <c r="G17" s="211">
        <f t="shared" ref="G17:M17" si="6">SUM(G9:G16)</f>
        <v>63.95333333333334</v>
      </c>
      <c r="H17" s="211">
        <f t="shared" si="6"/>
        <v>390.02333333333343</v>
      </c>
      <c r="I17" s="211">
        <f t="shared" si="6"/>
        <v>750779.87</v>
      </c>
      <c r="J17" s="211">
        <f t="shared" si="6"/>
        <v>4184786.93</v>
      </c>
      <c r="K17" s="211">
        <f t="shared" si="6"/>
        <v>344565.82999999996</v>
      </c>
      <c r="L17" s="211">
        <f t="shared" si="6"/>
        <v>240143.21666666667</v>
      </c>
      <c r="M17" s="212">
        <f t="shared" si="6"/>
        <v>5520275.8466666667</v>
      </c>
      <c r="O17" s="204"/>
      <c r="P17" s="205"/>
    </row>
    <row r="18" spans="3:16"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213"/>
    </row>
    <row r="19" spans="3:16" ht="19.149999999999999" customHeight="1">
      <c r="C19" s="219" t="s">
        <v>247</v>
      </c>
      <c r="D19" s="214"/>
      <c r="E19" s="214"/>
      <c r="F19" s="214"/>
      <c r="G19" s="214"/>
      <c r="H19" s="214"/>
      <c r="I19" s="214"/>
      <c r="J19" s="214"/>
      <c r="K19" s="214"/>
      <c r="L19" s="214"/>
      <c r="M19" s="215"/>
    </row>
    <row r="20" spans="3:16">
      <c r="C20" s="220" t="s">
        <v>117</v>
      </c>
      <c r="D20" s="221"/>
      <c r="E20" s="221" t="s">
        <v>120</v>
      </c>
      <c r="F20" s="221" t="s">
        <v>246</v>
      </c>
      <c r="G20" s="221" t="s">
        <v>124</v>
      </c>
      <c r="H20" s="221" t="s">
        <v>113</v>
      </c>
      <c r="I20" s="221" t="s">
        <v>125</v>
      </c>
      <c r="J20" s="221" t="s">
        <v>126</v>
      </c>
      <c r="K20" s="221" t="s">
        <v>125</v>
      </c>
      <c r="L20" s="221" t="s">
        <v>126</v>
      </c>
      <c r="M20" s="222" t="s">
        <v>10</v>
      </c>
    </row>
    <row r="21" spans="3:16">
      <c r="C21" s="223" t="s">
        <v>118</v>
      </c>
      <c r="D21" s="224" t="s">
        <v>119</v>
      </c>
      <c r="E21" s="224" t="s">
        <v>121</v>
      </c>
      <c r="F21" s="224" t="s">
        <v>123</v>
      </c>
      <c r="G21" s="224" t="s">
        <v>245</v>
      </c>
      <c r="H21" s="224" t="s">
        <v>245</v>
      </c>
      <c r="I21" s="224" t="s">
        <v>12</v>
      </c>
      <c r="J21" s="224" t="s">
        <v>12</v>
      </c>
      <c r="K21" s="224" t="s">
        <v>127</v>
      </c>
      <c r="L21" s="224" t="s">
        <v>127</v>
      </c>
      <c r="M21" s="225" t="s">
        <v>14</v>
      </c>
    </row>
    <row r="22" spans="3:16">
      <c r="C22" s="208">
        <f>+C23-1</f>
        <v>2010</v>
      </c>
      <c r="D22" s="209" t="s">
        <v>128</v>
      </c>
      <c r="E22" s="210" t="str">
        <f t="shared" ref="E22:E29" si="7">+"06/30/"&amp;EndYear+1</f>
        <v>06/30/2017</v>
      </c>
      <c r="F22" s="211">
        <v>147</v>
      </c>
      <c r="G22" s="211">
        <v>0</v>
      </c>
      <c r="H22" s="211">
        <v>147</v>
      </c>
      <c r="I22" s="211">
        <v>0</v>
      </c>
      <c r="J22" s="211">
        <v>139028</v>
      </c>
      <c r="K22" s="211">
        <v>0</v>
      </c>
      <c r="L22" s="211">
        <v>0</v>
      </c>
      <c r="M22" s="212">
        <f>+SUM(I22:L22)</f>
        <v>139028</v>
      </c>
      <c r="N22" s="204"/>
      <c r="O22" s="205"/>
    </row>
    <row r="23" spans="3:16">
      <c r="C23" s="208">
        <f t="shared" ref="C23:C26" si="8">+C24-1</f>
        <v>2011</v>
      </c>
      <c r="D23" s="209" t="s">
        <v>128</v>
      </c>
      <c r="E23" s="210" t="str">
        <f t="shared" si="7"/>
        <v>06/30/2017</v>
      </c>
      <c r="F23" s="211">
        <f>+AVERAGE(F24:F26)</f>
        <v>118.66666666666667</v>
      </c>
      <c r="G23" s="211">
        <v>0</v>
      </c>
      <c r="H23" s="211">
        <f>+AVERAGE(H24:H26)</f>
        <v>118.33333333333333</v>
      </c>
      <c r="I23" s="211">
        <f t="shared" ref="I23" si="9">+AVERAGE(I24:I26)</f>
        <v>0</v>
      </c>
      <c r="J23" s="211">
        <f t="shared" ref="J23" si="10">+AVERAGE(J24:J26)</f>
        <v>152497.66666666666</v>
      </c>
      <c r="K23" s="211">
        <f t="shared" ref="K23" si="11">+AVERAGE(K24:K26)</f>
        <v>0</v>
      </c>
      <c r="L23" s="211">
        <f t="shared" ref="L23" si="12">+AVERAGE(L24:L26)</f>
        <v>1010.6666666666666</v>
      </c>
      <c r="M23" s="212">
        <f t="shared" ref="M23:M29" si="13">+SUM(I23:L23)</f>
        <v>153508.33333333331</v>
      </c>
      <c r="N23" s="204"/>
      <c r="O23" s="205"/>
    </row>
    <row r="24" spans="3:16">
      <c r="C24" s="208">
        <f t="shared" si="8"/>
        <v>2012</v>
      </c>
      <c r="D24" s="209" t="s">
        <v>128</v>
      </c>
      <c r="E24" s="210" t="str">
        <f t="shared" si="7"/>
        <v>06/30/2017</v>
      </c>
      <c r="F24" s="211">
        <v>106</v>
      </c>
      <c r="G24" s="211">
        <v>0</v>
      </c>
      <c r="H24" s="211">
        <v>106</v>
      </c>
      <c r="I24" s="211">
        <v>0</v>
      </c>
      <c r="J24" s="211">
        <v>105394</v>
      </c>
      <c r="K24" s="211">
        <v>0</v>
      </c>
      <c r="L24" s="211">
        <v>0</v>
      </c>
      <c r="M24" s="212">
        <f t="shared" si="13"/>
        <v>105394</v>
      </c>
      <c r="N24" s="204"/>
      <c r="O24" s="205"/>
    </row>
    <row r="25" spans="3:16">
      <c r="C25" s="208">
        <f t="shared" si="8"/>
        <v>2013</v>
      </c>
      <c r="D25" s="209" t="s">
        <v>128</v>
      </c>
      <c r="E25" s="210" t="str">
        <f t="shared" si="7"/>
        <v>06/30/2017</v>
      </c>
      <c r="F25" s="211">
        <v>141</v>
      </c>
      <c r="G25" s="211">
        <v>0</v>
      </c>
      <c r="H25" s="211">
        <v>141</v>
      </c>
      <c r="I25" s="211">
        <v>0</v>
      </c>
      <c r="J25" s="211">
        <v>149934</v>
      </c>
      <c r="K25" s="211">
        <v>0</v>
      </c>
      <c r="L25" s="211">
        <v>0</v>
      </c>
      <c r="M25" s="212">
        <f t="shared" si="13"/>
        <v>149934</v>
      </c>
      <c r="N25" s="204"/>
      <c r="O25" s="205"/>
    </row>
    <row r="26" spans="3:16">
      <c r="C26" s="208">
        <f t="shared" si="8"/>
        <v>2014</v>
      </c>
      <c r="D26" s="209" t="s">
        <v>128</v>
      </c>
      <c r="E26" s="210" t="str">
        <f t="shared" si="7"/>
        <v>06/30/2017</v>
      </c>
      <c r="F26" s="211">
        <v>109</v>
      </c>
      <c r="G26" s="211">
        <v>1</v>
      </c>
      <c r="H26" s="211">
        <v>108</v>
      </c>
      <c r="I26" s="211">
        <v>0</v>
      </c>
      <c r="J26" s="211">
        <v>202165</v>
      </c>
      <c r="K26" s="211">
        <v>0</v>
      </c>
      <c r="L26" s="211">
        <v>3032</v>
      </c>
      <c r="M26" s="212">
        <f t="shared" si="13"/>
        <v>205197</v>
      </c>
      <c r="N26" s="204"/>
      <c r="O26" s="205"/>
    </row>
    <row r="27" spans="3:16">
      <c r="C27" s="208">
        <f>+C28-1</f>
        <v>2015</v>
      </c>
      <c r="D27" s="209" t="s">
        <v>128</v>
      </c>
      <c r="E27" s="210" t="str">
        <f t="shared" si="7"/>
        <v>06/30/2017</v>
      </c>
      <c r="F27" s="211">
        <f>+AVERAGE(F22:F26)</f>
        <v>124.33333333333334</v>
      </c>
      <c r="G27" s="211">
        <f t="shared" ref="G27" si="14">+AVERAGE(G22:G26)</f>
        <v>0.2</v>
      </c>
      <c r="H27" s="211">
        <f t="shared" ref="H27" si="15">+AVERAGE(H22:H26)</f>
        <v>124.06666666666665</v>
      </c>
      <c r="I27" s="211">
        <f t="shared" ref="I27" si="16">+AVERAGE(I22:I26)</f>
        <v>0</v>
      </c>
      <c r="J27" s="211">
        <f t="shared" ref="J27" si="17">+AVERAGE(J22:J26)</f>
        <v>149803.73333333334</v>
      </c>
      <c r="K27" s="211">
        <f t="shared" ref="K27" si="18">+AVERAGE(K22:K26)</f>
        <v>0</v>
      </c>
      <c r="L27" s="211">
        <f t="shared" ref="L27" si="19">+AVERAGE(L22:L26)</f>
        <v>808.5333333333333</v>
      </c>
      <c r="M27" s="212">
        <f t="shared" si="13"/>
        <v>150612.26666666666</v>
      </c>
      <c r="N27" s="204"/>
      <c r="O27" s="205"/>
    </row>
    <row r="28" spans="3:16">
      <c r="C28" s="208">
        <f>+EndYear</f>
        <v>2016</v>
      </c>
      <c r="D28" s="209" t="s">
        <v>128</v>
      </c>
      <c r="E28" s="210" t="str">
        <f t="shared" si="7"/>
        <v>06/30/2017</v>
      </c>
      <c r="F28" s="211">
        <v>125</v>
      </c>
      <c r="G28" s="211">
        <v>9</v>
      </c>
      <c r="H28" s="211">
        <v>116</v>
      </c>
      <c r="I28" s="211">
        <v>0</v>
      </c>
      <c r="J28" s="211">
        <v>161254</v>
      </c>
      <c r="K28" s="211">
        <v>52500</v>
      </c>
      <c r="L28" s="211">
        <v>8043</v>
      </c>
      <c r="M28" s="212">
        <f t="shared" si="13"/>
        <v>221797</v>
      </c>
      <c r="N28" s="204"/>
      <c r="O28" s="205"/>
    </row>
    <row r="29" spans="3:16">
      <c r="C29" s="208">
        <f>+C28+1</f>
        <v>2017</v>
      </c>
      <c r="D29" s="209" t="s">
        <v>128</v>
      </c>
      <c r="E29" s="210" t="str">
        <f t="shared" si="7"/>
        <v>06/30/2017</v>
      </c>
      <c r="F29" s="211">
        <f>+G29+H29</f>
        <v>30.75333333333333</v>
      </c>
      <c r="G29" s="211">
        <v>1</v>
      </c>
      <c r="H29" s="211">
        <f t="shared" ref="H29:L29" si="20">+AVERAGE(H24:H28)/4</f>
        <v>29.75333333333333</v>
      </c>
      <c r="I29" s="211">
        <f t="shared" si="20"/>
        <v>0</v>
      </c>
      <c r="J29" s="211">
        <f t="shared" si="20"/>
        <v>38427.536666666667</v>
      </c>
      <c r="K29" s="211">
        <v>0</v>
      </c>
      <c r="L29" s="211">
        <f t="shared" si="20"/>
        <v>594.17666666666662</v>
      </c>
      <c r="M29" s="212">
        <f t="shared" si="13"/>
        <v>39021.713333333333</v>
      </c>
      <c r="N29" s="204"/>
      <c r="O29" s="205"/>
    </row>
    <row r="30" spans="3:16">
      <c r="C30" s="96" t="s">
        <v>10</v>
      </c>
      <c r="D30" s="97"/>
      <c r="E30" s="97"/>
      <c r="F30" s="216">
        <f>SUM(F22:F29)</f>
        <v>901.75333333333344</v>
      </c>
      <c r="G30" s="216">
        <f t="shared" ref="G30" si="21">SUM(G22:G29)</f>
        <v>11.2</v>
      </c>
      <c r="H30" s="216">
        <f t="shared" ref="H30" si="22">SUM(H22:H29)</f>
        <v>890.15333333333319</v>
      </c>
      <c r="I30" s="216">
        <f t="shared" ref="I30" si="23">SUM(I22:I29)</f>
        <v>0</v>
      </c>
      <c r="J30" s="216">
        <f t="shared" ref="J30" si="24">SUM(J22:J29)</f>
        <v>1098503.9366666665</v>
      </c>
      <c r="K30" s="216">
        <f t="shared" ref="K30" si="25">SUM(K22:K29)</f>
        <v>52500</v>
      </c>
      <c r="L30" s="216">
        <f t="shared" ref="L30" si="26">SUM(L22:L29)</f>
        <v>13488.376666666667</v>
      </c>
      <c r="M30" s="217">
        <f t="shared" ref="M30" si="27">SUM(M22:M29)</f>
        <v>1164492.3133333332</v>
      </c>
      <c r="N30" s="204"/>
      <c r="O30" s="20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D4:AB240"/>
  <sheetViews>
    <sheetView showGridLines="0" topLeftCell="F213" zoomScale="98" zoomScaleNormal="98" workbookViewId="0">
      <selection activeCell="X236" sqref="X236"/>
    </sheetView>
  </sheetViews>
  <sheetFormatPr defaultRowHeight="12.75"/>
  <cols>
    <col min="4" max="4" width="11.7109375" customWidth="1"/>
    <col min="5" max="14" width="10.7109375" customWidth="1"/>
    <col min="18" max="18" width="12.5703125" customWidth="1"/>
    <col min="23" max="23" width="9.5703125" customWidth="1"/>
  </cols>
  <sheetData>
    <row r="4" spans="4:14" ht="25.5">
      <c r="D4" s="173"/>
      <c r="E4" s="191" t="s">
        <v>152</v>
      </c>
      <c r="F4" s="181"/>
      <c r="G4" s="181"/>
      <c r="H4" s="181"/>
      <c r="I4" s="181"/>
      <c r="J4" s="181"/>
      <c r="K4" s="181"/>
      <c r="L4" s="181"/>
      <c r="M4" s="181"/>
      <c r="N4" s="180"/>
    </row>
    <row r="5" spans="4:14">
      <c r="D5" s="173"/>
      <c r="E5" s="174">
        <v>1</v>
      </c>
      <c r="F5" s="174">
        <f>+E5+1</f>
        <v>2</v>
      </c>
      <c r="G5" s="174">
        <f t="shared" ref="G5:N5" si="0">+F5+1</f>
        <v>3</v>
      </c>
      <c r="H5" s="174">
        <f t="shared" si="0"/>
        <v>4</v>
      </c>
      <c r="I5" s="174">
        <f t="shared" si="0"/>
        <v>5</v>
      </c>
      <c r="J5" s="174">
        <f t="shared" si="0"/>
        <v>6</v>
      </c>
      <c r="K5" s="174">
        <f t="shared" si="0"/>
        <v>7</v>
      </c>
      <c r="L5" s="174">
        <f t="shared" si="0"/>
        <v>8</v>
      </c>
      <c r="M5" s="174">
        <f t="shared" si="0"/>
        <v>9</v>
      </c>
      <c r="N5" s="174">
        <f t="shared" si="0"/>
        <v>10</v>
      </c>
    </row>
    <row r="6" spans="4:14">
      <c r="D6" s="173"/>
      <c r="E6" s="176"/>
      <c r="F6" s="176"/>
      <c r="G6" s="176"/>
      <c r="H6" s="176"/>
      <c r="I6" s="176"/>
      <c r="J6" s="176"/>
      <c r="K6" s="176"/>
      <c r="L6" s="176"/>
      <c r="M6" s="176"/>
      <c r="N6" s="176"/>
    </row>
    <row r="7" spans="4:14">
      <c r="D7" s="173" t="s">
        <v>67</v>
      </c>
      <c r="E7" s="176"/>
      <c r="F7" s="176"/>
      <c r="G7" s="176"/>
      <c r="H7" s="176"/>
      <c r="I7" s="176"/>
      <c r="J7" s="176"/>
      <c r="K7" s="176"/>
      <c r="L7" s="176"/>
      <c r="M7" s="176"/>
      <c r="N7" s="176"/>
    </row>
    <row r="8" spans="4:14">
      <c r="D8" s="173" t="s">
        <v>70</v>
      </c>
      <c r="E8" s="175"/>
      <c r="F8" s="175"/>
      <c r="G8" s="175"/>
      <c r="H8" s="175"/>
      <c r="I8" s="175"/>
      <c r="J8" s="175"/>
      <c r="K8" s="175"/>
      <c r="L8" s="175"/>
      <c r="M8" s="175"/>
      <c r="N8" s="175"/>
    </row>
    <row r="9" spans="4:14">
      <c r="D9" s="173" t="s">
        <v>82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</row>
    <row r="10" spans="4:14">
      <c r="D10" s="173" t="s">
        <v>14</v>
      </c>
      <c r="E10" s="190">
        <f t="shared" ref="E10:L10" si="1">+F10-1</f>
        <v>2007</v>
      </c>
      <c r="F10" s="190">
        <f t="shared" si="1"/>
        <v>2008</v>
      </c>
      <c r="G10" s="190">
        <f t="shared" si="1"/>
        <v>2009</v>
      </c>
      <c r="H10" s="190">
        <f t="shared" si="1"/>
        <v>2010</v>
      </c>
      <c r="I10" s="190">
        <f t="shared" si="1"/>
        <v>2011</v>
      </c>
      <c r="J10" s="190">
        <f t="shared" si="1"/>
        <v>2012</v>
      </c>
      <c r="K10" s="190">
        <f t="shared" si="1"/>
        <v>2013</v>
      </c>
      <c r="L10" s="190">
        <f t="shared" si="1"/>
        <v>2014</v>
      </c>
      <c r="M10" s="190">
        <f>+N10-1</f>
        <v>2015</v>
      </c>
      <c r="N10" s="190">
        <f>+EndYear</f>
        <v>2016</v>
      </c>
    </row>
    <row r="11" spans="4:14">
      <c r="D11" s="184" t="s">
        <v>89</v>
      </c>
      <c r="E11" s="177"/>
      <c r="F11" s="177"/>
      <c r="G11" s="177"/>
      <c r="H11" s="177"/>
      <c r="I11" s="177"/>
      <c r="J11" s="177"/>
      <c r="K11" s="177"/>
      <c r="L11" s="177"/>
      <c r="M11" s="177"/>
      <c r="N11" s="177"/>
    </row>
    <row r="12" spans="4:14">
      <c r="D12" s="185" t="str">
        <f>"2.  "&amp;EndYear-9</f>
        <v>2.  2007</v>
      </c>
      <c r="E12" s="177">
        <f>+'Sch P'!AH57</f>
        <v>689</v>
      </c>
      <c r="F12" s="177">
        <f>+'Sch P'!AI57</f>
        <v>1143</v>
      </c>
      <c r="G12" s="177">
        <f>+'Sch P'!AJ57</f>
        <v>1297</v>
      </c>
      <c r="H12" s="177">
        <f>+'Sch P'!AK57</f>
        <v>1375</v>
      </c>
      <c r="I12" s="177">
        <f>+'Sch P'!AL57</f>
        <v>1395</v>
      </c>
      <c r="J12" s="177">
        <f>+'Sch P'!AM57</f>
        <v>1396</v>
      </c>
      <c r="K12" s="177">
        <f>+'Sch P'!AN57</f>
        <v>1396</v>
      </c>
      <c r="L12" s="177">
        <f>+'Sch P'!AO57</f>
        <v>1396</v>
      </c>
      <c r="M12" s="177">
        <f>+'Sch P'!AP57</f>
        <v>1396</v>
      </c>
      <c r="N12" s="177">
        <f>+'Sch P'!AQ57</f>
        <v>1397</v>
      </c>
    </row>
    <row r="13" spans="4:14">
      <c r="D13" s="185" t="str">
        <f>"3.  "&amp;EndYear-8</f>
        <v>3.  2008</v>
      </c>
      <c r="E13" s="192"/>
      <c r="F13" s="177">
        <f>+'Sch P'!AI58</f>
        <v>523</v>
      </c>
      <c r="G13" s="177">
        <f>+'Sch P'!AJ58</f>
        <v>959</v>
      </c>
      <c r="H13" s="177">
        <f>+'Sch P'!AK58</f>
        <v>1030</v>
      </c>
      <c r="I13" s="177">
        <f>+'Sch P'!AL58</f>
        <v>1081</v>
      </c>
      <c r="J13" s="177">
        <f>+'Sch P'!AM58</f>
        <v>1111</v>
      </c>
      <c r="K13" s="177">
        <f>+'Sch P'!AN58</f>
        <v>1118</v>
      </c>
      <c r="L13" s="177">
        <f>+'Sch P'!AO58</f>
        <v>1118</v>
      </c>
      <c r="M13" s="177">
        <f>+'Sch P'!AP58</f>
        <v>1118</v>
      </c>
      <c r="N13" s="177">
        <v>1118</v>
      </c>
    </row>
    <row r="14" spans="4:14">
      <c r="D14" s="185" t="str">
        <f>"4.  "&amp;EndYear-7</f>
        <v>4.  2009</v>
      </c>
      <c r="E14" s="192"/>
      <c r="F14" s="192"/>
      <c r="G14" s="177">
        <f>+'Sch P'!AJ59</f>
        <v>474</v>
      </c>
      <c r="H14" s="177">
        <f>+'Sch P'!AK59</f>
        <v>787</v>
      </c>
      <c r="I14" s="177">
        <f>+'Sch P'!AL59</f>
        <v>834</v>
      </c>
      <c r="J14" s="177">
        <f>+'Sch P'!AM59</f>
        <v>873</v>
      </c>
      <c r="K14" s="177">
        <f>+'Sch P'!AN59</f>
        <v>913</v>
      </c>
      <c r="L14" s="177">
        <f>+'Sch P'!AO59</f>
        <v>913</v>
      </c>
      <c r="M14" s="177">
        <f>+'Sch P'!AP59</f>
        <v>913</v>
      </c>
      <c r="N14" s="177">
        <f>+'Sch P'!AQ59</f>
        <v>913</v>
      </c>
    </row>
    <row r="15" spans="4:14">
      <c r="D15" s="185" t="str">
        <f>"5.  "&amp;EndYear-6</f>
        <v>5.  2010</v>
      </c>
      <c r="E15" s="192"/>
      <c r="F15" s="192"/>
      <c r="G15" s="192"/>
      <c r="H15" s="177">
        <f>+'Sch P'!AK60</f>
        <v>590</v>
      </c>
      <c r="I15" s="177">
        <f>+'Sch P'!AL60</f>
        <v>1033</v>
      </c>
      <c r="J15" s="177">
        <f>+'Sch P'!AM60</f>
        <v>1105</v>
      </c>
      <c r="K15" s="177">
        <f>+'Sch P'!AN60</f>
        <v>1131</v>
      </c>
      <c r="L15" s="177">
        <f>+'Sch P'!AO60</f>
        <v>1144</v>
      </c>
      <c r="M15" s="177">
        <f>+'Sch P'!AP60</f>
        <v>1150</v>
      </c>
      <c r="N15" s="177">
        <f>+'Sch P'!AQ60</f>
        <v>1151</v>
      </c>
    </row>
    <row r="16" spans="4:14">
      <c r="D16" s="185" t="str">
        <f>"6.  "&amp;EndYear-5</f>
        <v>6.  2011</v>
      </c>
      <c r="E16" s="192"/>
      <c r="F16" s="192"/>
      <c r="G16" s="192"/>
      <c r="H16" s="192"/>
      <c r="I16" s="177">
        <f>+'Sch P'!AL61</f>
        <v>801</v>
      </c>
      <c r="J16" s="177">
        <f>+'Sch P'!AM61</f>
        <v>1301</v>
      </c>
      <c r="K16" s="177">
        <f>+'Sch P'!AN61</f>
        <v>1486</v>
      </c>
      <c r="L16" s="177">
        <f>+'Sch P'!AO61</f>
        <v>1509</v>
      </c>
      <c r="M16" s="177">
        <f>+'Sch P'!AP61</f>
        <v>1547</v>
      </c>
      <c r="N16" s="177">
        <f>+'Sch P'!AQ61</f>
        <v>1548</v>
      </c>
    </row>
    <row r="17" spans="4:28">
      <c r="D17" s="185" t="str">
        <f>"7.  "&amp;EndYear-4</f>
        <v>7.  2012</v>
      </c>
      <c r="E17" s="192"/>
      <c r="F17" s="192"/>
      <c r="G17" s="192"/>
      <c r="H17" s="192"/>
      <c r="I17" s="192"/>
      <c r="J17" s="177">
        <f>+'Sch P'!AM62</f>
        <v>636</v>
      </c>
      <c r="K17" s="177">
        <f>+'Sch P'!AN62</f>
        <v>1043</v>
      </c>
      <c r="L17" s="177">
        <f>+'Sch P'!AO62</f>
        <v>1152</v>
      </c>
      <c r="M17" s="177">
        <f>+'Sch P'!AP62</f>
        <v>1200</v>
      </c>
      <c r="N17" s="177">
        <f>+'Sch P'!AQ62</f>
        <v>1226</v>
      </c>
    </row>
    <row r="18" spans="4:28">
      <c r="D18" s="185" t="str">
        <f>"8.  "&amp;EndYear-3</f>
        <v>8.  2013</v>
      </c>
      <c r="E18" s="192"/>
      <c r="F18" s="192"/>
      <c r="G18" s="192"/>
      <c r="H18" s="192"/>
      <c r="I18" s="192"/>
      <c r="J18" s="192"/>
      <c r="K18" s="177">
        <f>+'Sch P'!AN63</f>
        <v>778</v>
      </c>
      <c r="L18" s="177">
        <f>+'Sch P'!AO63</f>
        <v>1348</v>
      </c>
      <c r="M18" s="177">
        <f>+'Sch P'!AP63</f>
        <v>1495</v>
      </c>
      <c r="N18" s="177">
        <f>+'Sch P'!AQ63</f>
        <v>1548</v>
      </c>
    </row>
    <row r="19" spans="4:28">
      <c r="D19" s="185" t="str">
        <f>"9.  "&amp;EndYear-2</f>
        <v>9.  2014</v>
      </c>
      <c r="E19" s="192"/>
      <c r="F19" s="192"/>
      <c r="G19" s="192"/>
      <c r="H19" s="192"/>
      <c r="I19" s="192"/>
      <c r="J19" s="192"/>
      <c r="K19" s="192"/>
      <c r="L19" s="177">
        <f>+'Sch P'!AO64</f>
        <v>1003</v>
      </c>
      <c r="M19" s="177">
        <f>+'Sch P'!AP64</f>
        <v>1559</v>
      </c>
      <c r="N19" s="177">
        <f>+'Sch P'!AQ64</f>
        <v>1768</v>
      </c>
    </row>
    <row r="20" spans="4:28">
      <c r="D20" s="185" t="str">
        <f>"10.  "&amp;EndYear-1</f>
        <v>10.  2015</v>
      </c>
      <c r="E20" s="192"/>
      <c r="F20" s="192"/>
      <c r="G20" s="192"/>
      <c r="H20" s="192"/>
      <c r="I20" s="192"/>
      <c r="J20" s="192"/>
      <c r="K20" s="192"/>
      <c r="L20" s="192"/>
      <c r="M20" s="177">
        <f>+'Sch P'!AP65</f>
        <v>888</v>
      </c>
      <c r="N20" s="177">
        <f>+'Sch P'!AQ65</f>
        <v>1342</v>
      </c>
    </row>
    <row r="21" spans="4:28">
      <c r="D21" s="186" t="str">
        <f>"11.  "&amp;EndYear</f>
        <v>11.  2016</v>
      </c>
      <c r="E21" s="193"/>
      <c r="F21" s="193"/>
      <c r="G21" s="193"/>
      <c r="H21" s="193"/>
      <c r="I21" s="193"/>
      <c r="J21" s="193"/>
      <c r="K21" s="193"/>
      <c r="L21" s="193"/>
      <c r="M21" s="193"/>
      <c r="N21" s="177">
        <f>+'Sch P'!AQ66</f>
        <v>653</v>
      </c>
    </row>
    <row r="22" spans="4:28">
      <c r="D22" s="186" t="s">
        <v>10</v>
      </c>
      <c r="E22" s="226">
        <f t="shared" ref="E22:M22" si="2">+SUM(E12:E21)</f>
        <v>689</v>
      </c>
      <c r="F22" s="226">
        <f t="shared" si="2"/>
        <v>1666</v>
      </c>
      <c r="G22" s="226">
        <f t="shared" si="2"/>
        <v>2730</v>
      </c>
      <c r="H22" s="226">
        <f t="shared" si="2"/>
        <v>3782</v>
      </c>
      <c r="I22" s="226">
        <f t="shared" si="2"/>
        <v>5144</v>
      </c>
      <c r="J22" s="226">
        <f t="shared" si="2"/>
        <v>6422</v>
      </c>
      <c r="K22" s="226">
        <f t="shared" si="2"/>
        <v>7865</v>
      </c>
      <c r="L22" s="226">
        <f t="shared" si="2"/>
        <v>9583</v>
      </c>
      <c r="M22" s="226">
        <f t="shared" si="2"/>
        <v>11266</v>
      </c>
      <c r="N22" s="226">
        <f>+SUM(N12:N21)</f>
        <v>12664</v>
      </c>
    </row>
    <row r="26" spans="4:28" ht="38.25">
      <c r="D26" s="173"/>
      <c r="E26" s="191" t="s">
        <v>152</v>
      </c>
      <c r="F26" s="181"/>
      <c r="G26" s="181"/>
      <c r="H26" s="181"/>
      <c r="I26" s="181"/>
      <c r="J26" s="181"/>
      <c r="K26" s="181"/>
      <c r="L26" s="181"/>
      <c r="M26" s="181"/>
      <c r="N26" s="180"/>
      <c r="O26" s="271"/>
      <c r="R26" s="173"/>
      <c r="S26" s="191" t="s">
        <v>254</v>
      </c>
      <c r="T26" s="181"/>
      <c r="U26" s="181"/>
      <c r="V26" s="181"/>
      <c r="W26" s="181"/>
      <c r="X26" s="181"/>
      <c r="Y26" s="181"/>
      <c r="Z26" s="181"/>
      <c r="AA26" s="181"/>
      <c r="AB26" s="180"/>
    </row>
    <row r="27" spans="4:28">
      <c r="D27" s="173"/>
      <c r="E27" s="174">
        <v>1</v>
      </c>
      <c r="F27" s="174">
        <f>+E27+1</f>
        <v>2</v>
      </c>
      <c r="G27" s="174">
        <f t="shared" ref="G27:N27" si="3">+F27+1</f>
        <v>3</v>
      </c>
      <c r="H27" s="174">
        <f t="shared" si="3"/>
        <v>4</v>
      </c>
      <c r="I27" s="174">
        <f t="shared" si="3"/>
        <v>5</v>
      </c>
      <c r="J27" s="174">
        <f t="shared" si="3"/>
        <v>6</v>
      </c>
      <c r="K27" s="174">
        <f t="shared" si="3"/>
        <v>7</v>
      </c>
      <c r="L27" s="174">
        <f t="shared" si="3"/>
        <v>8</v>
      </c>
      <c r="M27" s="174">
        <f t="shared" si="3"/>
        <v>9</v>
      </c>
      <c r="N27" s="174">
        <f t="shared" si="3"/>
        <v>10</v>
      </c>
      <c r="O27" s="272">
        <f>+N27+1</f>
        <v>11</v>
      </c>
      <c r="R27" s="173"/>
      <c r="S27" s="174">
        <v>1</v>
      </c>
      <c r="T27" s="174">
        <f>+S27+1</f>
        <v>2</v>
      </c>
      <c r="U27" s="174">
        <f t="shared" ref="U27" si="4">+T27+1</f>
        <v>3</v>
      </c>
      <c r="V27" s="174">
        <f t="shared" ref="V27" si="5">+U27+1</f>
        <v>4</v>
      </c>
      <c r="W27" s="174">
        <f t="shared" ref="W27" si="6">+V27+1</f>
        <v>5</v>
      </c>
      <c r="X27" s="174">
        <f t="shared" ref="X27" si="7">+W27+1</f>
        <v>6</v>
      </c>
      <c r="Y27" s="174">
        <f t="shared" ref="Y27" si="8">+X27+1</f>
        <v>7</v>
      </c>
      <c r="Z27" s="174">
        <f t="shared" ref="Z27" si="9">+Y27+1</f>
        <v>8</v>
      </c>
      <c r="AA27" s="174">
        <f t="shared" ref="AA27" si="10">+Z27+1</f>
        <v>9</v>
      </c>
      <c r="AB27" s="174">
        <f t="shared" ref="AB27" si="11">+AA27+1</f>
        <v>10</v>
      </c>
    </row>
    <row r="28" spans="4:28">
      <c r="D28" s="173" t="s">
        <v>67</v>
      </c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273"/>
      <c r="R28" s="173" t="s">
        <v>67</v>
      </c>
      <c r="S28" s="176"/>
      <c r="T28" s="176"/>
      <c r="U28" s="176"/>
      <c r="V28" s="176"/>
      <c r="W28" s="176"/>
      <c r="X28" s="176"/>
      <c r="Y28" s="176"/>
      <c r="Z28" s="176"/>
      <c r="AA28" s="176"/>
      <c r="AB28" s="176"/>
    </row>
    <row r="29" spans="4:28">
      <c r="D29" s="173" t="s">
        <v>70</v>
      </c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272" t="s">
        <v>15</v>
      </c>
      <c r="R29" s="173" t="s">
        <v>70</v>
      </c>
      <c r="S29" s="175"/>
      <c r="T29" s="175"/>
      <c r="U29" s="175"/>
      <c r="V29" s="175"/>
      <c r="W29" s="175"/>
      <c r="X29" s="175"/>
      <c r="Y29" s="175"/>
      <c r="Z29" s="175"/>
      <c r="AA29" s="175"/>
      <c r="AB29" s="175"/>
    </row>
    <row r="30" spans="4:28">
      <c r="D30" s="173" t="s">
        <v>82</v>
      </c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272" t="s">
        <v>10</v>
      </c>
      <c r="R30" s="173" t="s">
        <v>82</v>
      </c>
      <c r="S30" s="175"/>
      <c r="T30" s="175"/>
      <c r="U30" s="175"/>
      <c r="V30" s="175"/>
      <c r="W30" s="175"/>
      <c r="X30" s="175"/>
      <c r="Y30" s="175"/>
      <c r="Z30" s="175"/>
      <c r="AA30" s="175"/>
      <c r="AB30" s="175"/>
    </row>
    <row r="31" spans="4:28">
      <c r="D31" s="173" t="s">
        <v>14</v>
      </c>
      <c r="E31" s="190">
        <v>12</v>
      </c>
      <c r="F31" s="190">
        <f>+E31+12</f>
        <v>24</v>
      </c>
      <c r="G31" s="190">
        <f t="shared" ref="G31:N31" si="12">+F31+12</f>
        <v>36</v>
      </c>
      <c r="H31" s="190">
        <f t="shared" si="12"/>
        <v>48</v>
      </c>
      <c r="I31" s="190">
        <f t="shared" si="12"/>
        <v>60</v>
      </c>
      <c r="J31" s="190">
        <f t="shared" si="12"/>
        <v>72</v>
      </c>
      <c r="K31" s="190">
        <f t="shared" si="12"/>
        <v>84</v>
      </c>
      <c r="L31" s="190">
        <f t="shared" si="12"/>
        <v>96</v>
      </c>
      <c r="M31" s="190">
        <f t="shared" si="12"/>
        <v>108</v>
      </c>
      <c r="N31" s="190">
        <f t="shared" si="12"/>
        <v>120</v>
      </c>
      <c r="O31" s="274" t="s">
        <v>112</v>
      </c>
      <c r="R31" s="173" t="s">
        <v>14</v>
      </c>
      <c r="S31" s="190">
        <v>12</v>
      </c>
      <c r="T31" s="190">
        <f>+S31+12</f>
        <v>24</v>
      </c>
      <c r="U31" s="190">
        <f t="shared" ref="U31" si="13">+T31+12</f>
        <v>36</v>
      </c>
      <c r="V31" s="190">
        <f t="shared" ref="V31" si="14">+U31+12</f>
        <v>48</v>
      </c>
      <c r="W31" s="190">
        <f t="shared" ref="W31" si="15">+V31+12</f>
        <v>60</v>
      </c>
      <c r="X31" s="190">
        <f t="shared" ref="X31" si="16">+W31+12</f>
        <v>72</v>
      </c>
      <c r="Y31" s="190">
        <f t="shared" ref="Y31" si="17">+X31+12</f>
        <v>84</v>
      </c>
      <c r="Z31" s="190">
        <f t="shared" ref="Z31" si="18">+Y31+12</f>
        <v>96</v>
      </c>
      <c r="AA31" s="190">
        <f t="shared" ref="AA31" si="19">+Z31+12</f>
        <v>108</v>
      </c>
      <c r="AB31" s="190">
        <f t="shared" ref="AB31" si="20">+AA31+12</f>
        <v>120</v>
      </c>
    </row>
    <row r="32" spans="4:28">
      <c r="D32" s="184" t="s">
        <v>89</v>
      </c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275"/>
      <c r="R32" s="184" t="s">
        <v>89</v>
      </c>
      <c r="S32" s="177"/>
      <c r="T32" s="177"/>
      <c r="U32" s="177"/>
      <c r="V32" s="177"/>
      <c r="W32" s="177"/>
      <c r="X32" s="177"/>
      <c r="Y32" s="177"/>
      <c r="Z32" s="177"/>
      <c r="AA32" s="177"/>
      <c r="AB32" s="177"/>
    </row>
    <row r="33" spans="4:28">
      <c r="D33" s="185" t="str">
        <f>"2.  "&amp;EndYear-9</f>
        <v>2.  2007</v>
      </c>
      <c r="E33" s="177">
        <f>+E12</f>
        <v>689</v>
      </c>
      <c r="F33" s="177">
        <f t="shared" ref="F33:N33" si="21">+F12</f>
        <v>1143</v>
      </c>
      <c r="G33" s="177">
        <f t="shared" si="21"/>
        <v>1297</v>
      </c>
      <c r="H33" s="177">
        <f t="shared" si="21"/>
        <v>1375</v>
      </c>
      <c r="I33" s="177">
        <f t="shared" si="21"/>
        <v>1395</v>
      </c>
      <c r="J33" s="177">
        <f t="shared" si="21"/>
        <v>1396</v>
      </c>
      <c r="K33" s="177">
        <f t="shared" si="21"/>
        <v>1396</v>
      </c>
      <c r="L33" s="177">
        <f t="shared" si="21"/>
        <v>1396</v>
      </c>
      <c r="M33" s="177">
        <f t="shared" si="21"/>
        <v>1396</v>
      </c>
      <c r="N33" s="177">
        <f t="shared" si="21"/>
        <v>1397</v>
      </c>
      <c r="O33" s="276" t="s">
        <v>129</v>
      </c>
      <c r="R33" s="185" t="str">
        <f>"2.  "&amp;EndYear-9</f>
        <v>2.  2007</v>
      </c>
      <c r="S33" s="177">
        <f>+'Sch P'!AH34</f>
        <v>1516</v>
      </c>
      <c r="T33" s="177">
        <f>+'Sch P'!AI34</f>
        <v>1422</v>
      </c>
      <c r="U33" s="177">
        <f>+'Sch P'!AJ34</f>
        <v>1453</v>
      </c>
      <c r="V33" s="177">
        <f>+'Sch P'!AK34</f>
        <v>1432</v>
      </c>
      <c r="W33" s="177">
        <f>+'Sch P'!AL34</f>
        <v>1416</v>
      </c>
      <c r="X33" s="177">
        <f>+'Sch P'!AM34</f>
        <v>1402</v>
      </c>
      <c r="Y33" s="177">
        <f>+'Sch P'!AN34</f>
        <v>1401</v>
      </c>
      <c r="Z33" s="177">
        <f>+'Sch P'!AO34</f>
        <v>1401</v>
      </c>
      <c r="AA33" s="177">
        <f>+'Sch P'!AP34</f>
        <v>1400</v>
      </c>
      <c r="AB33" s="177">
        <f>+'Sch P'!AQ34</f>
        <v>1401</v>
      </c>
    </row>
    <row r="34" spans="4:28">
      <c r="D34" s="185" t="str">
        <f>"3.  "&amp;EndYear-8</f>
        <v>3.  2008</v>
      </c>
      <c r="E34" s="192">
        <f>+F13</f>
        <v>523</v>
      </c>
      <c r="F34" s="192">
        <f t="shared" ref="F34:M34" si="22">+G13</f>
        <v>959</v>
      </c>
      <c r="G34" s="192">
        <f t="shared" si="22"/>
        <v>1030</v>
      </c>
      <c r="H34" s="192">
        <f t="shared" si="22"/>
        <v>1081</v>
      </c>
      <c r="I34" s="192">
        <f t="shared" si="22"/>
        <v>1111</v>
      </c>
      <c r="J34" s="192">
        <f t="shared" si="22"/>
        <v>1118</v>
      </c>
      <c r="K34" s="192">
        <f t="shared" si="22"/>
        <v>1118</v>
      </c>
      <c r="L34" s="192">
        <f t="shared" si="22"/>
        <v>1118</v>
      </c>
      <c r="M34" s="192">
        <f t="shared" si="22"/>
        <v>1118</v>
      </c>
      <c r="N34" s="177"/>
      <c r="O34" s="276" t="s">
        <v>129</v>
      </c>
      <c r="R34" s="185" t="str">
        <f>"3.  "&amp;EndYear-8</f>
        <v>3.  2008</v>
      </c>
      <c r="S34" s="192">
        <f>+'Sch P'!AI35</f>
        <v>1120</v>
      </c>
      <c r="T34" s="192">
        <f>+'Sch P'!AJ35</f>
        <v>1189</v>
      </c>
      <c r="U34" s="192">
        <f>+'Sch P'!AK35</f>
        <v>1154</v>
      </c>
      <c r="V34" s="192">
        <f>+'Sch P'!AL35</f>
        <v>1168</v>
      </c>
      <c r="W34" s="192">
        <f>+'Sch P'!AM35</f>
        <v>1124</v>
      </c>
      <c r="X34" s="192">
        <f>+'Sch P'!AN35</f>
        <v>1119</v>
      </c>
      <c r="Y34" s="192">
        <f>+'Sch P'!AO35</f>
        <v>1118</v>
      </c>
      <c r="Z34" s="192">
        <f>+'Sch P'!AP35</f>
        <v>1118</v>
      </c>
      <c r="AA34" s="192">
        <f>+'Sch P'!AQ35</f>
        <v>1118</v>
      </c>
      <c r="AB34" s="177"/>
    </row>
    <row r="35" spans="4:28">
      <c r="D35" s="185" t="str">
        <f>"4.  "&amp;EndYear-7</f>
        <v>4.  2009</v>
      </c>
      <c r="E35" s="192">
        <f>+G14</f>
        <v>474</v>
      </c>
      <c r="F35" s="192">
        <f t="shared" ref="F35:L35" si="23">+H14</f>
        <v>787</v>
      </c>
      <c r="G35" s="192">
        <f t="shared" si="23"/>
        <v>834</v>
      </c>
      <c r="H35" s="192">
        <f t="shared" si="23"/>
        <v>873</v>
      </c>
      <c r="I35" s="192">
        <f t="shared" si="23"/>
        <v>913</v>
      </c>
      <c r="J35" s="192">
        <f t="shared" si="23"/>
        <v>913</v>
      </c>
      <c r="K35" s="192">
        <f t="shared" si="23"/>
        <v>913</v>
      </c>
      <c r="L35" s="192">
        <f t="shared" si="23"/>
        <v>913</v>
      </c>
      <c r="M35" s="177"/>
      <c r="N35" s="177"/>
      <c r="O35" s="276" t="s">
        <v>129</v>
      </c>
      <c r="R35" s="185" t="str">
        <f>"4.  "&amp;EndYear-7</f>
        <v>4.  2009</v>
      </c>
      <c r="S35" s="192">
        <f>+'Sch P'!AJ36</f>
        <v>1087</v>
      </c>
      <c r="T35" s="192">
        <f>+'Sch P'!AK36</f>
        <v>1024</v>
      </c>
      <c r="U35" s="192">
        <f>+'Sch P'!AL36</f>
        <v>930</v>
      </c>
      <c r="V35" s="192">
        <f>+'Sch P'!AM36</f>
        <v>936</v>
      </c>
      <c r="W35" s="192">
        <f>+'Sch P'!AN36</f>
        <v>916</v>
      </c>
      <c r="X35" s="192">
        <f>+'Sch P'!AO36</f>
        <v>915</v>
      </c>
      <c r="Y35" s="192">
        <f>+'Sch P'!AP36</f>
        <v>913</v>
      </c>
      <c r="Z35" s="192">
        <f>+'Sch P'!AQ36</f>
        <v>913</v>
      </c>
      <c r="AA35" s="177"/>
      <c r="AB35" s="177"/>
    </row>
    <row r="36" spans="4:28">
      <c r="D36" s="185" t="str">
        <f>"5.  "&amp;EndYear-6</f>
        <v>5.  2010</v>
      </c>
      <c r="E36" s="192">
        <f>+H15</f>
        <v>590</v>
      </c>
      <c r="F36" s="192">
        <f t="shared" ref="F36:K36" si="24">+I15</f>
        <v>1033</v>
      </c>
      <c r="G36" s="192">
        <f t="shared" si="24"/>
        <v>1105</v>
      </c>
      <c r="H36" s="192">
        <f t="shared" si="24"/>
        <v>1131</v>
      </c>
      <c r="I36" s="192">
        <f t="shared" si="24"/>
        <v>1144</v>
      </c>
      <c r="J36" s="192">
        <f t="shared" si="24"/>
        <v>1150</v>
      </c>
      <c r="K36" s="192">
        <f t="shared" si="24"/>
        <v>1151</v>
      </c>
      <c r="L36" s="177"/>
      <c r="M36" s="177"/>
      <c r="N36" s="177"/>
      <c r="O36" s="276" t="s">
        <v>129</v>
      </c>
      <c r="R36" s="185" t="str">
        <f>"5.  "&amp;EndYear-6</f>
        <v>5.  2010</v>
      </c>
      <c r="S36" s="192">
        <f>+'Sch P'!AK37</f>
        <v>1325</v>
      </c>
      <c r="T36" s="192">
        <f>+'Sch P'!AL37</f>
        <v>1270</v>
      </c>
      <c r="U36" s="192">
        <f>+'Sch P'!AM37</f>
        <v>1192</v>
      </c>
      <c r="V36" s="192">
        <f>+'Sch P'!AN37</f>
        <v>1159</v>
      </c>
      <c r="W36" s="192">
        <f>+'Sch P'!AO37</f>
        <v>1150</v>
      </c>
      <c r="X36" s="192">
        <f>+'Sch P'!AP37</f>
        <v>1154</v>
      </c>
      <c r="Y36" s="192">
        <f>+'Sch P'!AQ37</f>
        <v>1151</v>
      </c>
      <c r="Z36" s="177"/>
      <c r="AA36" s="177"/>
      <c r="AB36" s="177"/>
    </row>
    <row r="37" spans="4:28">
      <c r="D37" s="185" t="str">
        <f>"6.  "&amp;EndYear-5</f>
        <v>6.  2011</v>
      </c>
      <c r="E37" s="192">
        <f>+I16</f>
        <v>801</v>
      </c>
      <c r="F37" s="192">
        <f t="shared" ref="F37:J37" si="25">+J16</f>
        <v>1301</v>
      </c>
      <c r="G37" s="192">
        <f t="shared" si="25"/>
        <v>1486</v>
      </c>
      <c r="H37" s="192">
        <f t="shared" si="25"/>
        <v>1509</v>
      </c>
      <c r="I37" s="192">
        <f t="shared" si="25"/>
        <v>1547</v>
      </c>
      <c r="J37" s="192">
        <f t="shared" si="25"/>
        <v>1548</v>
      </c>
      <c r="K37" s="177"/>
      <c r="L37" s="177"/>
      <c r="M37" s="177"/>
      <c r="N37" s="177"/>
      <c r="O37" s="276" t="s">
        <v>129</v>
      </c>
      <c r="R37" s="185" t="str">
        <f>"6.  "&amp;EndYear-5</f>
        <v>6.  2011</v>
      </c>
      <c r="S37" s="192">
        <f>+'Sch P'!AL38</f>
        <v>1566</v>
      </c>
      <c r="T37" s="192">
        <f>+'Sch P'!AM38</f>
        <v>1642</v>
      </c>
      <c r="U37" s="192">
        <f>+'Sch P'!AN38</f>
        <v>1599</v>
      </c>
      <c r="V37" s="192">
        <f>+'Sch P'!AO38</f>
        <v>1565</v>
      </c>
      <c r="W37" s="192">
        <f>+'Sch P'!AP38</f>
        <v>1558</v>
      </c>
      <c r="X37" s="192">
        <f>+'Sch P'!AQ38</f>
        <v>1555</v>
      </c>
      <c r="Y37" s="177"/>
      <c r="Z37" s="177"/>
      <c r="AA37" s="177"/>
      <c r="AB37" s="177"/>
    </row>
    <row r="38" spans="4:28">
      <c r="D38" s="185" t="str">
        <f>"7.  "&amp;EndYear-4</f>
        <v>7.  2012</v>
      </c>
      <c r="E38" s="192">
        <f>+J17</f>
        <v>636</v>
      </c>
      <c r="F38" s="192">
        <f t="shared" ref="F38:I38" si="26">+K17</f>
        <v>1043</v>
      </c>
      <c r="G38" s="192">
        <f t="shared" si="26"/>
        <v>1152</v>
      </c>
      <c r="H38" s="192">
        <f t="shared" si="26"/>
        <v>1200</v>
      </c>
      <c r="I38" s="192">
        <f t="shared" si="26"/>
        <v>1226</v>
      </c>
      <c r="J38" s="177"/>
      <c r="K38" s="177"/>
      <c r="L38" s="177"/>
      <c r="M38" s="177"/>
      <c r="N38" s="177"/>
      <c r="O38" s="276" t="s">
        <v>129</v>
      </c>
      <c r="R38" s="185" t="str">
        <f>"7.  "&amp;EndYear-4</f>
        <v>7.  2012</v>
      </c>
      <c r="S38" s="192">
        <f>+'Sch P'!AM39</f>
        <v>1289</v>
      </c>
      <c r="T38" s="192">
        <f>+'Sch P'!AN39</f>
        <v>1212</v>
      </c>
      <c r="U38" s="192">
        <f>+'Sch P'!AO39</f>
        <v>1210</v>
      </c>
      <c r="V38" s="192">
        <f>+'Sch P'!AP39</f>
        <v>1260</v>
      </c>
      <c r="W38" s="192">
        <f>+'Sch P'!AQ39</f>
        <v>1228</v>
      </c>
      <c r="X38" s="177"/>
      <c r="Y38" s="177"/>
      <c r="Z38" s="177"/>
      <c r="AA38" s="177"/>
      <c r="AB38" s="177"/>
    </row>
    <row r="39" spans="4:28">
      <c r="D39" s="185" t="str">
        <f>"8.  "&amp;EndYear-3</f>
        <v>8.  2013</v>
      </c>
      <c r="E39" s="192">
        <f>+K18</f>
        <v>778</v>
      </c>
      <c r="F39" s="192">
        <f t="shared" ref="F39:H39" si="27">+L18</f>
        <v>1348</v>
      </c>
      <c r="G39" s="192">
        <f t="shared" si="27"/>
        <v>1495</v>
      </c>
      <c r="H39" s="192">
        <f t="shared" si="27"/>
        <v>1548</v>
      </c>
      <c r="I39" s="192"/>
      <c r="J39" s="192"/>
      <c r="K39" s="177"/>
      <c r="L39" s="177"/>
      <c r="M39" s="177"/>
      <c r="N39" s="177"/>
      <c r="O39" s="276" t="s">
        <v>129</v>
      </c>
      <c r="R39" s="185" t="str">
        <f>"8.  "&amp;EndYear-3</f>
        <v>8.  2013</v>
      </c>
      <c r="S39" s="192">
        <f>+'Sch P'!AN40</f>
        <v>1596</v>
      </c>
      <c r="T39" s="192">
        <f>+'Sch P'!AO40</f>
        <v>1598</v>
      </c>
      <c r="U39" s="192">
        <f>+'Sch P'!AP40</f>
        <v>1575</v>
      </c>
      <c r="V39" s="192">
        <f>+'Sch P'!AQ40</f>
        <v>1561</v>
      </c>
      <c r="W39" s="192"/>
      <c r="X39" s="192"/>
      <c r="Y39" s="177"/>
      <c r="Z39" s="177"/>
      <c r="AA39" s="177"/>
      <c r="AB39" s="177"/>
    </row>
    <row r="40" spans="4:28">
      <c r="D40" s="185" t="str">
        <f>"9.  "&amp;EndYear-2</f>
        <v>9.  2014</v>
      </c>
      <c r="E40" s="192">
        <f>+L19</f>
        <v>1003</v>
      </c>
      <c r="F40" s="192">
        <v>1559</v>
      </c>
      <c r="G40" s="192">
        <f t="shared" ref="G40" si="28">+N19</f>
        <v>1768</v>
      </c>
      <c r="H40" s="192"/>
      <c r="I40" s="192"/>
      <c r="J40" s="192"/>
      <c r="K40" s="192"/>
      <c r="L40" s="177"/>
      <c r="M40" s="177"/>
      <c r="N40" s="177"/>
      <c r="O40" s="276" t="s">
        <v>129</v>
      </c>
      <c r="R40" s="185" t="str">
        <f>"9.  "&amp;EndYear-2</f>
        <v>9.  2014</v>
      </c>
      <c r="S40" s="192">
        <f>+'Sch P'!AO41</f>
        <v>1885</v>
      </c>
      <c r="T40" s="192">
        <f>+'Sch P'!AP41</f>
        <v>1834</v>
      </c>
      <c r="U40" s="192">
        <f>+'Sch P'!AQ41</f>
        <v>1878</v>
      </c>
      <c r="V40" s="192"/>
      <c r="W40" s="192"/>
      <c r="X40" s="192"/>
      <c r="Y40" s="192"/>
      <c r="Z40" s="177"/>
      <c r="AA40" s="177"/>
      <c r="AB40" s="177"/>
    </row>
    <row r="41" spans="4:28">
      <c r="D41" s="185" t="str">
        <f>"10.  "&amp;EndYear-1</f>
        <v>10.  2015</v>
      </c>
      <c r="E41" s="192">
        <f>+M20</f>
        <v>888</v>
      </c>
      <c r="F41" s="192">
        <f t="shared" ref="F41" si="29">+N20</f>
        <v>1342</v>
      </c>
      <c r="G41" s="192"/>
      <c r="H41" s="192"/>
      <c r="I41" s="192"/>
      <c r="J41" s="192"/>
      <c r="K41" s="192"/>
      <c r="L41" s="192"/>
      <c r="M41" s="177"/>
      <c r="N41" s="177"/>
      <c r="O41" s="276" t="s">
        <v>129</v>
      </c>
      <c r="R41" s="185" t="str">
        <f>"10.  "&amp;EndYear-1</f>
        <v>10.  2015</v>
      </c>
      <c r="S41" s="192">
        <f>+'Sch P'!AP42</f>
        <v>1491</v>
      </c>
      <c r="T41" s="192">
        <f>+'Sch P'!AQ42</f>
        <v>1604</v>
      </c>
      <c r="U41" s="192"/>
      <c r="V41" s="192"/>
      <c r="W41" s="192"/>
      <c r="X41" s="192"/>
      <c r="Y41" s="192"/>
      <c r="Z41" s="192"/>
      <c r="AA41" s="177"/>
      <c r="AB41" s="177"/>
    </row>
    <row r="42" spans="4:28">
      <c r="D42" s="186" t="str">
        <f>"11.  "&amp;EndYear</f>
        <v>11.  2016</v>
      </c>
      <c r="E42" s="193">
        <f>+N21</f>
        <v>653</v>
      </c>
      <c r="F42" s="193"/>
      <c r="G42" s="193"/>
      <c r="H42" s="193"/>
      <c r="I42" s="193"/>
      <c r="J42" s="193"/>
      <c r="K42" s="193"/>
      <c r="L42" s="193"/>
      <c r="M42" s="193"/>
      <c r="N42" s="177"/>
      <c r="O42" s="276" t="s">
        <v>129</v>
      </c>
      <c r="R42" s="186" t="str">
        <f>"11.  "&amp;EndYear</f>
        <v>11.  2016</v>
      </c>
      <c r="S42" s="193">
        <f>+'Sch P'!AQ43</f>
        <v>1345</v>
      </c>
      <c r="T42" s="193"/>
      <c r="U42" s="193"/>
      <c r="V42" s="193"/>
      <c r="W42" s="193"/>
      <c r="X42" s="193"/>
      <c r="Y42" s="193"/>
      <c r="Z42" s="193"/>
      <c r="AA42" s="193"/>
      <c r="AB42" s="177"/>
    </row>
    <row r="43" spans="4:28">
      <c r="D43" s="18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77"/>
      <c r="R43" s="18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</row>
    <row r="44" spans="4:28" s="243" customFormat="1">
      <c r="D44" s="241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</row>
    <row r="45" spans="4:28" s="243" customFormat="1">
      <c r="D45" s="241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</row>
    <row r="46" spans="4:28" s="243" customFormat="1">
      <c r="D46" s="241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</row>
    <row r="47" spans="4:28" ht="38.25">
      <c r="D47" s="245"/>
      <c r="E47" s="191" t="s">
        <v>152</v>
      </c>
      <c r="F47" s="181"/>
      <c r="G47" s="181"/>
      <c r="H47" s="181"/>
      <c r="I47" s="181"/>
      <c r="O47" s="242"/>
    </row>
    <row r="48" spans="4:28">
      <c r="D48" s="246"/>
      <c r="E48" s="174">
        <v>1</v>
      </c>
      <c r="F48" s="174">
        <f>+E48+1</f>
        <v>2</v>
      </c>
      <c r="G48" s="174">
        <f t="shared" ref="G48" si="30">+F48+1</f>
        <v>3</v>
      </c>
      <c r="H48" s="174">
        <f t="shared" ref="H48" si="31">+G48+1</f>
        <v>4</v>
      </c>
      <c r="I48" s="174">
        <f t="shared" ref="I48" si="32">+H48+1</f>
        <v>5</v>
      </c>
      <c r="O48" s="242"/>
    </row>
    <row r="49" spans="4:15">
      <c r="D49" s="246" t="s">
        <v>67</v>
      </c>
      <c r="E49" s="176"/>
      <c r="F49" s="176"/>
      <c r="G49" s="176"/>
      <c r="H49" s="176"/>
      <c r="I49" s="176"/>
      <c r="O49" s="242"/>
    </row>
    <row r="50" spans="4:15">
      <c r="D50" s="246" t="s">
        <v>70</v>
      </c>
      <c r="E50" s="175"/>
      <c r="F50" s="175"/>
      <c r="G50" s="175"/>
      <c r="H50" s="175"/>
      <c r="I50" s="175"/>
      <c r="O50" s="242"/>
    </row>
    <row r="51" spans="4:15">
      <c r="D51" s="246" t="s">
        <v>82</v>
      </c>
      <c r="E51" s="175"/>
      <c r="F51" s="175"/>
      <c r="G51" s="175"/>
      <c r="H51" s="175"/>
      <c r="I51" s="175"/>
      <c r="O51" s="242"/>
    </row>
    <row r="52" spans="4:15">
      <c r="D52" s="186" t="s">
        <v>14</v>
      </c>
      <c r="E52" s="190">
        <v>12</v>
      </c>
      <c r="F52" s="190">
        <f>+E52+12</f>
        <v>24</v>
      </c>
      <c r="G52" s="190">
        <f t="shared" ref="G52" si="33">+F52+12</f>
        <v>36</v>
      </c>
      <c r="H52" s="190">
        <f t="shared" ref="H52" si="34">+G52+12</f>
        <v>48</v>
      </c>
      <c r="I52" s="190">
        <f t="shared" ref="I52" si="35">+H52+12</f>
        <v>60</v>
      </c>
      <c r="O52" s="242"/>
    </row>
    <row r="53" spans="4:15" ht="14.25">
      <c r="D53" s="249" t="s">
        <v>134</v>
      </c>
      <c r="E53" s="249" t="s">
        <v>134</v>
      </c>
      <c r="F53" s="249" t="s">
        <v>134</v>
      </c>
      <c r="G53" s="249" t="s">
        <v>134</v>
      </c>
      <c r="H53" s="249" t="s">
        <v>134</v>
      </c>
      <c r="I53" s="249" t="s">
        <v>134</v>
      </c>
      <c r="O53" s="242"/>
    </row>
    <row r="54" spans="4:15">
      <c r="D54" s="185" t="str">
        <f>+D38</f>
        <v>7.  2012</v>
      </c>
      <c r="E54" s="177">
        <f t="shared" ref="E54:I54" si="36">+E38</f>
        <v>636</v>
      </c>
      <c r="F54" s="177">
        <f t="shared" si="36"/>
        <v>1043</v>
      </c>
      <c r="G54" s="177">
        <f t="shared" si="36"/>
        <v>1152</v>
      </c>
      <c r="H54" s="177">
        <f t="shared" si="36"/>
        <v>1200</v>
      </c>
      <c r="I54" s="177">
        <f t="shared" si="36"/>
        <v>1226</v>
      </c>
      <c r="O54" s="242"/>
    </row>
    <row r="55" spans="4:15">
      <c r="D55" s="185" t="str">
        <f>+D39</f>
        <v>8.  2013</v>
      </c>
      <c r="E55" s="177">
        <f t="shared" ref="E55:H55" si="37">+E39</f>
        <v>778</v>
      </c>
      <c r="F55" s="177">
        <f t="shared" si="37"/>
        <v>1348</v>
      </c>
      <c r="G55" s="177">
        <f t="shared" si="37"/>
        <v>1495</v>
      </c>
      <c r="H55" s="177">
        <f t="shared" si="37"/>
        <v>1548</v>
      </c>
      <c r="I55" s="177"/>
      <c r="O55" s="242"/>
    </row>
    <row r="56" spans="4:15">
      <c r="D56" s="185" t="str">
        <f>+D40</f>
        <v>9.  2014</v>
      </c>
      <c r="E56" s="177">
        <f t="shared" ref="E56:G56" si="38">+E40</f>
        <v>1003</v>
      </c>
      <c r="F56" s="177">
        <f t="shared" si="38"/>
        <v>1559</v>
      </c>
      <c r="G56" s="177">
        <f t="shared" si="38"/>
        <v>1768</v>
      </c>
      <c r="H56" s="177"/>
      <c r="I56" s="177"/>
      <c r="O56" s="242"/>
    </row>
    <row r="57" spans="4:15">
      <c r="D57" s="185" t="str">
        <f>+D41</f>
        <v>10.  2015</v>
      </c>
      <c r="E57" s="177">
        <f t="shared" ref="E57:F57" si="39">+E41</f>
        <v>888</v>
      </c>
      <c r="F57" s="177">
        <f t="shared" si="39"/>
        <v>1342</v>
      </c>
      <c r="G57" s="177"/>
      <c r="H57" s="177"/>
      <c r="I57" s="177"/>
      <c r="O57" s="242"/>
    </row>
    <row r="58" spans="4:15">
      <c r="D58" s="248" t="str">
        <f>+D42</f>
        <v>11.  2016</v>
      </c>
      <c r="E58" s="178">
        <f t="shared" ref="E58" si="40">+E42</f>
        <v>653</v>
      </c>
      <c r="F58" s="178"/>
      <c r="G58" s="178"/>
      <c r="H58" s="178"/>
      <c r="I58" s="178"/>
      <c r="O58" s="242"/>
    </row>
    <row r="59" spans="4:15">
      <c r="D59" s="244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2"/>
    </row>
    <row r="60" spans="4:15">
      <c r="D60" s="241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</row>
    <row r="61" spans="4:15">
      <c r="D61" s="241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</row>
    <row r="62" spans="4:15">
      <c r="O62" s="243"/>
    </row>
    <row r="63" spans="4:15" ht="25.5">
      <c r="D63" s="173"/>
      <c r="E63" s="191" t="s">
        <v>153</v>
      </c>
      <c r="F63" s="181"/>
      <c r="G63" s="181"/>
      <c r="H63" s="181"/>
      <c r="I63" s="181"/>
      <c r="J63" s="181"/>
      <c r="K63" s="181"/>
      <c r="L63" s="181"/>
      <c r="M63" s="181"/>
      <c r="N63" s="180"/>
    </row>
    <row r="64" spans="4:15">
      <c r="D64" s="173" t="s">
        <v>67</v>
      </c>
      <c r="E64" s="174">
        <v>1</v>
      </c>
      <c r="F64" s="174">
        <f>+E64+1</f>
        <v>2</v>
      </c>
      <c r="G64" s="174">
        <f t="shared" ref="G64:N64" si="41">+F64+1</f>
        <v>3</v>
      </c>
      <c r="H64" s="174">
        <f t="shared" si="41"/>
        <v>4</v>
      </c>
      <c r="I64" s="174">
        <f t="shared" si="41"/>
        <v>5</v>
      </c>
      <c r="J64" s="174">
        <f t="shared" si="41"/>
        <v>6</v>
      </c>
      <c r="K64" s="174">
        <f t="shared" si="41"/>
        <v>7</v>
      </c>
      <c r="L64" s="174">
        <f t="shared" si="41"/>
        <v>8</v>
      </c>
      <c r="M64" s="174">
        <f t="shared" si="41"/>
        <v>9</v>
      </c>
      <c r="N64" s="174">
        <f t="shared" si="41"/>
        <v>10</v>
      </c>
    </row>
    <row r="65" spans="4:14">
      <c r="D65" s="173" t="s">
        <v>70</v>
      </c>
      <c r="E65" s="175"/>
      <c r="F65" s="175"/>
      <c r="G65" s="175"/>
      <c r="H65" s="175"/>
      <c r="I65" s="175"/>
      <c r="J65" s="175"/>
      <c r="K65" s="175"/>
      <c r="L65" s="175"/>
      <c r="M65" s="175"/>
      <c r="N65" s="175"/>
    </row>
    <row r="66" spans="4:14">
      <c r="D66" s="173" t="s">
        <v>82</v>
      </c>
      <c r="E66" s="175"/>
      <c r="F66" s="175"/>
      <c r="G66" s="175"/>
      <c r="H66" s="175"/>
      <c r="I66" s="175"/>
      <c r="J66" s="175"/>
      <c r="K66" s="175"/>
      <c r="L66" s="175"/>
      <c r="M66" s="175"/>
      <c r="N66" s="175"/>
    </row>
    <row r="67" spans="4:14">
      <c r="D67" s="173" t="s">
        <v>14</v>
      </c>
      <c r="E67" s="190" t="str">
        <f t="shared" ref="E67:M67" si="42">+E31&amp;" - "&amp;F31</f>
        <v>12 - 24</v>
      </c>
      <c r="F67" s="190" t="str">
        <f t="shared" si="42"/>
        <v>24 - 36</v>
      </c>
      <c r="G67" s="190" t="str">
        <f t="shared" si="42"/>
        <v>36 - 48</v>
      </c>
      <c r="H67" s="190" t="str">
        <f t="shared" si="42"/>
        <v>48 - 60</v>
      </c>
      <c r="I67" s="190" t="str">
        <f t="shared" si="42"/>
        <v>60 - 72</v>
      </c>
      <c r="J67" s="190" t="str">
        <f t="shared" si="42"/>
        <v>72 - 84</v>
      </c>
      <c r="K67" s="190" t="str">
        <f t="shared" si="42"/>
        <v>84 - 96</v>
      </c>
      <c r="L67" s="190" t="str">
        <f t="shared" si="42"/>
        <v>96 - 108</v>
      </c>
      <c r="M67" s="190" t="str">
        <f t="shared" si="42"/>
        <v>108 - 120</v>
      </c>
      <c r="N67" s="190"/>
    </row>
    <row r="68" spans="4:14">
      <c r="D68" s="184" t="s">
        <v>89</v>
      </c>
      <c r="E68" s="238"/>
      <c r="F68" s="238"/>
      <c r="G68" s="177"/>
      <c r="H68" s="177"/>
      <c r="I68" s="177"/>
      <c r="J68" s="177"/>
      <c r="K68" s="177"/>
      <c r="L68" s="177"/>
      <c r="M68" s="177"/>
      <c r="N68" s="177"/>
    </row>
    <row r="69" spans="4:14">
      <c r="D69" s="185" t="str">
        <f>"2.  "&amp;EndYear-9</f>
        <v>2.  2007</v>
      </c>
      <c r="E69" s="238">
        <f t="shared" ref="E69:M69" si="43">+F33/E33</f>
        <v>1.6589259796806968</v>
      </c>
      <c r="F69" s="238">
        <f t="shared" si="43"/>
        <v>1.1347331583552056</v>
      </c>
      <c r="G69" s="238">
        <f t="shared" si="43"/>
        <v>1.0601387818041634</v>
      </c>
      <c r="H69" s="238">
        <f t="shared" si="43"/>
        <v>1.0145454545454546</v>
      </c>
      <c r="I69" s="238">
        <f t="shared" si="43"/>
        <v>1.0007168458781361</v>
      </c>
      <c r="J69" s="238">
        <f t="shared" si="43"/>
        <v>1</v>
      </c>
      <c r="K69" s="238">
        <f t="shared" si="43"/>
        <v>1</v>
      </c>
      <c r="L69" s="238">
        <f t="shared" si="43"/>
        <v>1</v>
      </c>
      <c r="M69" s="238">
        <f t="shared" si="43"/>
        <v>1.0007163323782235</v>
      </c>
      <c r="N69" s="177"/>
    </row>
    <row r="70" spans="4:14">
      <c r="D70" s="185" t="str">
        <f>"3.  "&amp;EndYear-8</f>
        <v>3.  2008</v>
      </c>
      <c r="E70" s="238">
        <f t="shared" ref="E70:F77" si="44">+F34/E34</f>
        <v>1.8336520076481835</v>
      </c>
      <c r="F70" s="238">
        <f t="shared" si="44"/>
        <v>1.0740354535974974</v>
      </c>
      <c r="G70" s="238">
        <f t="shared" ref="G70:H70" si="45">+H34/G34</f>
        <v>1.0495145631067961</v>
      </c>
      <c r="H70" s="238">
        <f t="shared" si="45"/>
        <v>1.0277520814061054</v>
      </c>
      <c r="I70" s="238">
        <f t="shared" ref="I70:J70" si="46">+J34/I34</f>
        <v>1.0063006300630064</v>
      </c>
      <c r="J70" s="238">
        <f t="shared" si="46"/>
        <v>1</v>
      </c>
      <c r="K70" s="238">
        <f t="shared" ref="K70:L70" si="47">+L34/K34</f>
        <v>1</v>
      </c>
      <c r="L70" s="238">
        <f t="shared" si="47"/>
        <v>1</v>
      </c>
      <c r="M70" s="192"/>
      <c r="N70" s="177"/>
    </row>
    <row r="71" spans="4:14">
      <c r="D71" s="185" t="str">
        <f>"4.  "&amp;EndYear-7</f>
        <v>4.  2009</v>
      </c>
      <c r="E71" s="238">
        <f t="shared" si="44"/>
        <v>1.6603375527426161</v>
      </c>
      <c r="F71" s="238">
        <f t="shared" si="44"/>
        <v>1.059720457433291</v>
      </c>
      <c r="G71" s="238">
        <f t="shared" ref="G71:H71" si="48">+H35/G35</f>
        <v>1.0467625899280575</v>
      </c>
      <c r="H71" s="238">
        <f t="shared" si="48"/>
        <v>1.0458190148911799</v>
      </c>
      <c r="I71" s="238">
        <f t="shared" ref="I71:J71" si="49">+J35/I35</f>
        <v>1</v>
      </c>
      <c r="J71" s="238">
        <f t="shared" si="49"/>
        <v>1</v>
      </c>
      <c r="K71" s="238">
        <f t="shared" ref="K71" si="50">+L35/K35</f>
        <v>1</v>
      </c>
      <c r="L71" s="192"/>
      <c r="M71" s="177"/>
      <c r="N71" s="177"/>
    </row>
    <row r="72" spans="4:14">
      <c r="D72" s="185" t="str">
        <f>"5.  "&amp;EndYear-6</f>
        <v>5.  2010</v>
      </c>
      <c r="E72" s="238">
        <f t="shared" si="44"/>
        <v>1.7508474576271187</v>
      </c>
      <c r="F72" s="238">
        <f t="shared" si="44"/>
        <v>1.0696999031945789</v>
      </c>
      <c r="G72" s="238">
        <f t="shared" ref="G72:H72" si="51">+H36/G36</f>
        <v>1.0235294117647058</v>
      </c>
      <c r="H72" s="238">
        <f t="shared" si="51"/>
        <v>1.0114942528735633</v>
      </c>
      <c r="I72" s="238">
        <f t="shared" ref="I72:J72" si="52">+J36/I36</f>
        <v>1.0052447552447552</v>
      </c>
      <c r="J72" s="238">
        <f t="shared" si="52"/>
        <v>1.0008695652173913</v>
      </c>
      <c r="K72" s="192"/>
      <c r="L72" s="177"/>
      <c r="M72" s="177"/>
      <c r="N72" s="177"/>
    </row>
    <row r="73" spans="4:14">
      <c r="D73" s="185" t="str">
        <f>"6.  "&amp;EndYear-5</f>
        <v>6.  2011</v>
      </c>
      <c r="E73" s="238">
        <f t="shared" si="44"/>
        <v>1.6242197253433208</v>
      </c>
      <c r="F73" s="238">
        <f t="shared" si="44"/>
        <v>1.1421983089930823</v>
      </c>
      <c r="G73" s="238">
        <f t="shared" ref="G73:H73" si="53">+H37/G37</f>
        <v>1.015477792732167</v>
      </c>
      <c r="H73" s="238">
        <f t="shared" si="53"/>
        <v>1.0251822398939696</v>
      </c>
      <c r="I73" s="238">
        <f t="shared" ref="I73" si="54">+J37/I37</f>
        <v>1.0006464124111183</v>
      </c>
      <c r="J73" s="192"/>
      <c r="K73" s="177"/>
      <c r="L73" s="177"/>
      <c r="M73" s="177"/>
      <c r="N73" s="177"/>
    </row>
    <row r="74" spans="4:14">
      <c r="D74" s="185" t="str">
        <f>"7.  "&amp;EndYear-4</f>
        <v>7.  2012</v>
      </c>
      <c r="E74" s="238">
        <f t="shared" si="44"/>
        <v>1.6399371069182389</v>
      </c>
      <c r="F74" s="238">
        <f t="shared" si="44"/>
        <v>1.1045062320230106</v>
      </c>
      <c r="G74" s="238">
        <f t="shared" ref="G74:H74" si="55">+H38/G38</f>
        <v>1.0416666666666667</v>
      </c>
      <c r="H74" s="238">
        <f t="shared" si="55"/>
        <v>1.0216666666666667</v>
      </c>
      <c r="I74" s="192"/>
      <c r="J74" s="177"/>
      <c r="K74" s="177"/>
      <c r="L74" s="177"/>
      <c r="M74" s="177"/>
      <c r="N74" s="177"/>
    </row>
    <row r="75" spans="4:14">
      <c r="D75" s="185" t="str">
        <f>"8.  "&amp;EndYear-3</f>
        <v>8.  2013</v>
      </c>
      <c r="E75" s="238">
        <f t="shared" si="44"/>
        <v>1.7326478149100257</v>
      </c>
      <c r="F75" s="238">
        <f t="shared" si="44"/>
        <v>1.1090504451038576</v>
      </c>
      <c r="G75" s="238">
        <f t="shared" ref="G75" si="56">+H39/G39</f>
        <v>1.0354515050167223</v>
      </c>
      <c r="H75" s="192"/>
      <c r="I75" s="192"/>
      <c r="J75" s="192"/>
      <c r="K75" s="177"/>
      <c r="L75" s="177"/>
      <c r="M75" s="177"/>
      <c r="N75" s="177"/>
    </row>
    <row r="76" spans="4:14">
      <c r="D76" s="185" t="str">
        <f>"9.  "&amp;EndYear-2</f>
        <v>9.  2014</v>
      </c>
      <c r="E76" s="238">
        <f t="shared" si="44"/>
        <v>1.5543369890329013</v>
      </c>
      <c r="F76" s="238">
        <f t="shared" si="44"/>
        <v>1.1340602950609364</v>
      </c>
      <c r="G76" s="192"/>
      <c r="H76" s="192"/>
      <c r="I76" s="192"/>
      <c r="J76" s="192"/>
      <c r="K76" s="192"/>
      <c r="L76" s="177"/>
      <c r="M76" s="177"/>
      <c r="N76" s="177"/>
    </row>
    <row r="77" spans="4:14">
      <c r="D77" s="185" t="str">
        <f>"10.  "&amp;EndYear-1</f>
        <v>10.  2015</v>
      </c>
      <c r="E77" s="238">
        <f t="shared" si="44"/>
        <v>1.5112612612612613</v>
      </c>
      <c r="F77" s="192"/>
      <c r="G77" s="192"/>
      <c r="H77" s="192"/>
      <c r="I77" s="192"/>
      <c r="J77" s="192"/>
      <c r="K77" s="192"/>
      <c r="L77" s="192"/>
      <c r="M77" s="177"/>
      <c r="N77" s="177"/>
    </row>
    <row r="78" spans="4:14">
      <c r="D78" s="186" t="str">
        <f>"11.  "&amp;EndYear</f>
        <v>11.  2016</v>
      </c>
      <c r="E78" s="193"/>
      <c r="F78" s="193"/>
      <c r="G78" s="193"/>
      <c r="H78" s="193"/>
      <c r="I78" s="193"/>
      <c r="J78" s="193"/>
      <c r="K78" s="193"/>
      <c r="L78" s="193"/>
      <c r="M78" s="193"/>
      <c r="N78" s="177"/>
    </row>
    <row r="82" spans="4:14" ht="51">
      <c r="D82" s="245"/>
      <c r="E82" s="191" t="s">
        <v>153</v>
      </c>
      <c r="F82" s="181"/>
      <c r="G82" s="181"/>
      <c r="H82" s="180"/>
    </row>
    <row r="83" spans="4:14">
      <c r="D83" s="246" t="s">
        <v>67</v>
      </c>
      <c r="E83" s="174">
        <v>1</v>
      </c>
      <c r="F83" s="174">
        <f>+E83+1</f>
        <v>2</v>
      </c>
      <c r="G83" s="174">
        <f t="shared" ref="G83" si="57">+F83+1</f>
        <v>3</v>
      </c>
      <c r="H83" s="174">
        <f t="shared" ref="H83" si="58">+G83+1</f>
        <v>4</v>
      </c>
    </row>
    <row r="84" spans="4:14">
      <c r="D84" s="246" t="s">
        <v>70</v>
      </c>
      <c r="E84" s="175"/>
      <c r="F84" s="175"/>
      <c r="G84" s="175"/>
      <c r="H84" s="175"/>
    </row>
    <row r="85" spans="4:14">
      <c r="D85" s="246" t="s">
        <v>82</v>
      </c>
      <c r="E85" s="175"/>
      <c r="F85" s="175"/>
      <c r="G85" s="175"/>
      <c r="H85" s="175"/>
    </row>
    <row r="86" spans="4:14">
      <c r="D86" s="186" t="s">
        <v>14</v>
      </c>
      <c r="E86" s="190" t="str">
        <f>+E67</f>
        <v>12 - 24</v>
      </c>
      <c r="F86" s="190" t="str">
        <f t="shared" ref="F86:H86" si="59">+F67</f>
        <v>24 - 36</v>
      </c>
      <c r="G86" s="190" t="str">
        <f t="shared" si="59"/>
        <v>36 - 48</v>
      </c>
      <c r="H86" s="190" t="str">
        <f t="shared" si="59"/>
        <v>48 - 60</v>
      </c>
    </row>
    <row r="87" spans="4:14" ht="14.25">
      <c r="D87" s="249" t="s">
        <v>134</v>
      </c>
      <c r="E87" s="249" t="s">
        <v>134</v>
      </c>
      <c r="F87" s="249" t="s">
        <v>134</v>
      </c>
      <c r="G87" s="249" t="s">
        <v>134</v>
      </c>
      <c r="H87" s="249" t="s">
        <v>134</v>
      </c>
    </row>
    <row r="88" spans="4:14">
      <c r="D88" s="185" t="str">
        <f>"7.  "&amp;EndYear-4</f>
        <v>7.  2012</v>
      </c>
      <c r="E88" s="238">
        <f>+E74</f>
        <v>1.6399371069182389</v>
      </c>
      <c r="F88" s="238">
        <f t="shared" ref="F88:H88" si="60">+F74</f>
        <v>1.1045062320230106</v>
      </c>
      <c r="G88" s="238">
        <f t="shared" si="60"/>
        <v>1.0416666666666667</v>
      </c>
      <c r="H88" s="238">
        <f t="shared" si="60"/>
        <v>1.0216666666666667</v>
      </c>
    </row>
    <row r="89" spans="4:14">
      <c r="D89" s="185" t="str">
        <f>"8.  "&amp;EndYear-3</f>
        <v>8.  2013</v>
      </c>
      <c r="E89" s="238">
        <f t="shared" ref="E89:G91" si="61">+E75</f>
        <v>1.7326478149100257</v>
      </c>
      <c r="F89" s="238">
        <f t="shared" si="61"/>
        <v>1.1090504451038576</v>
      </c>
      <c r="G89" s="238">
        <f t="shared" si="61"/>
        <v>1.0354515050167223</v>
      </c>
      <c r="H89" s="238"/>
    </row>
    <row r="90" spans="4:14">
      <c r="D90" s="185" t="str">
        <f>"9.  "&amp;EndYear-2</f>
        <v>9.  2014</v>
      </c>
      <c r="E90" s="238">
        <f t="shared" si="61"/>
        <v>1.5543369890329013</v>
      </c>
      <c r="F90" s="238">
        <f t="shared" si="61"/>
        <v>1.1340602950609364</v>
      </c>
      <c r="G90" s="238"/>
      <c r="H90" s="192"/>
    </row>
    <row r="91" spans="4:14">
      <c r="D91" s="185" t="str">
        <f>"10.  "&amp;EndYear-1</f>
        <v>10.  2015</v>
      </c>
      <c r="E91" s="238">
        <f t="shared" si="61"/>
        <v>1.5112612612612613</v>
      </c>
      <c r="F91" s="192"/>
      <c r="G91" s="192"/>
      <c r="H91" s="192"/>
    </row>
    <row r="92" spans="4:14">
      <c r="D92" s="186" t="str">
        <f>"11.  "&amp;EndYear</f>
        <v>11.  2016</v>
      </c>
      <c r="E92" s="193"/>
      <c r="F92" s="193"/>
      <c r="G92" s="193"/>
      <c r="H92" s="193"/>
    </row>
    <row r="95" spans="4:14" ht="25.5">
      <c r="D95" s="184"/>
      <c r="E95" s="251" t="s">
        <v>153</v>
      </c>
      <c r="F95" s="181"/>
      <c r="G95" s="181"/>
      <c r="H95" s="181"/>
      <c r="I95" s="181"/>
      <c r="J95" s="181"/>
      <c r="K95" s="181"/>
      <c r="L95" s="181"/>
      <c r="M95" s="181"/>
      <c r="N95" s="180"/>
    </row>
    <row r="96" spans="4:14">
      <c r="D96" s="252" t="s">
        <v>67</v>
      </c>
      <c r="E96" s="174">
        <v>1</v>
      </c>
      <c r="F96" s="174">
        <f>+E96+1</f>
        <v>2</v>
      </c>
      <c r="G96" s="174">
        <f t="shared" ref="G96" si="62">+F96+1</f>
        <v>3</v>
      </c>
      <c r="H96" s="174">
        <f t="shared" ref="H96" si="63">+G96+1</f>
        <v>4</v>
      </c>
      <c r="I96" s="174">
        <f t="shared" ref="I96" si="64">+H96+1</f>
        <v>5</v>
      </c>
      <c r="J96" s="174">
        <f t="shared" ref="J96" si="65">+I96+1</f>
        <v>6</v>
      </c>
      <c r="K96" s="174">
        <f t="shared" ref="K96" si="66">+J96+1</f>
        <v>7</v>
      </c>
      <c r="L96" s="174">
        <f t="shared" ref="L96" si="67">+K96+1</f>
        <v>8</v>
      </c>
      <c r="M96" s="174">
        <f t="shared" ref="M96" si="68">+L96+1</f>
        <v>9</v>
      </c>
      <c r="N96" s="174">
        <f t="shared" ref="N96" si="69">+M96+1</f>
        <v>10</v>
      </c>
    </row>
    <row r="97" spans="4:14">
      <c r="D97" s="252" t="s">
        <v>70</v>
      </c>
      <c r="E97" s="175"/>
      <c r="F97" s="175"/>
      <c r="G97" s="175"/>
      <c r="H97" s="175"/>
      <c r="I97" s="175"/>
      <c r="J97" s="175"/>
      <c r="K97" s="175"/>
      <c r="L97" s="175"/>
      <c r="M97" s="175"/>
      <c r="N97" s="175"/>
    </row>
    <row r="98" spans="4:14">
      <c r="D98" s="252" t="s">
        <v>82</v>
      </c>
      <c r="E98" s="175"/>
      <c r="F98" s="175"/>
      <c r="G98" s="175"/>
      <c r="H98" s="175"/>
      <c r="I98" s="175"/>
      <c r="J98" s="175"/>
      <c r="K98" s="175"/>
      <c r="L98" s="175"/>
      <c r="M98" s="175"/>
      <c r="N98" s="175"/>
    </row>
    <row r="99" spans="4:14">
      <c r="D99" s="252" t="s">
        <v>14</v>
      </c>
      <c r="E99" s="190" t="str">
        <f>+E67</f>
        <v>12 - 24</v>
      </c>
      <c r="F99" s="190" t="str">
        <f t="shared" ref="F99:M99" si="70">+F67</f>
        <v>24 - 36</v>
      </c>
      <c r="G99" s="190" t="str">
        <f t="shared" si="70"/>
        <v>36 - 48</v>
      </c>
      <c r="H99" s="190" t="str">
        <f t="shared" si="70"/>
        <v>48 - 60</v>
      </c>
      <c r="I99" s="190" t="str">
        <f t="shared" si="70"/>
        <v>60 - 72</v>
      </c>
      <c r="J99" s="190" t="str">
        <f t="shared" si="70"/>
        <v>72 - 84</v>
      </c>
      <c r="K99" s="190" t="str">
        <f t="shared" si="70"/>
        <v>84 - 96</v>
      </c>
      <c r="L99" s="190" t="str">
        <f t="shared" si="70"/>
        <v>96 - 108</v>
      </c>
      <c r="M99" s="190" t="str">
        <f t="shared" si="70"/>
        <v>108 - 120</v>
      </c>
      <c r="N99" s="190" t="s">
        <v>249</v>
      </c>
    </row>
    <row r="100" spans="4:14">
      <c r="D100" s="184" t="s">
        <v>89</v>
      </c>
      <c r="E100" s="238"/>
      <c r="F100" s="238"/>
      <c r="G100" s="177"/>
      <c r="H100" s="177"/>
      <c r="I100" s="177"/>
      <c r="J100" s="177"/>
      <c r="K100" s="177"/>
      <c r="L100" s="177"/>
      <c r="M100" s="177"/>
      <c r="N100" s="177"/>
    </row>
    <row r="101" spans="4:14">
      <c r="D101" s="185" t="str">
        <f>"2.  "&amp;EndYear-9</f>
        <v>2.  2007</v>
      </c>
      <c r="E101" s="238">
        <f>+E69</f>
        <v>1.6589259796806968</v>
      </c>
      <c r="F101" s="238">
        <f t="shared" ref="F101" si="71">+F69</f>
        <v>1.1347331583552056</v>
      </c>
      <c r="G101" s="238">
        <f>+G69</f>
        <v>1.0601387818041634</v>
      </c>
      <c r="H101" s="238">
        <f>+H69</f>
        <v>1.0145454545454546</v>
      </c>
      <c r="I101" s="238">
        <f t="shared" ref="I101:J101" si="72">+I69</f>
        <v>1.0007168458781361</v>
      </c>
      <c r="J101" s="238">
        <f t="shared" si="72"/>
        <v>1</v>
      </c>
      <c r="K101" s="238">
        <f t="shared" ref="K101:M101" si="73">+K69</f>
        <v>1</v>
      </c>
      <c r="L101" s="238">
        <f t="shared" si="73"/>
        <v>1</v>
      </c>
      <c r="M101" s="238">
        <f t="shared" si="73"/>
        <v>1.0007163323782235</v>
      </c>
      <c r="N101" s="177"/>
    </row>
    <row r="102" spans="4:14">
      <c r="D102" s="185" t="str">
        <f>"3.  "&amp;EndYear-8</f>
        <v>3.  2008</v>
      </c>
      <c r="E102" s="238">
        <f t="shared" ref="E102:F109" si="74">+E70</f>
        <v>1.8336520076481835</v>
      </c>
      <c r="F102" s="238">
        <f t="shared" si="74"/>
        <v>1.0740354535974974</v>
      </c>
      <c r="G102" s="238">
        <f t="shared" ref="G102" si="75">+G70</f>
        <v>1.0495145631067961</v>
      </c>
      <c r="H102" s="238">
        <f t="shared" ref="H102:I102" si="76">+H70</f>
        <v>1.0277520814061054</v>
      </c>
      <c r="I102" s="238">
        <f t="shared" si="76"/>
        <v>1.0063006300630064</v>
      </c>
      <c r="J102" s="238">
        <f t="shared" ref="J102:K102" si="77">+J70</f>
        <v>1</v>
      </c>
      <c r="K102" s="238">
        <f t="shared" si="77"/>
        <v>1</v>
      </c>
      <c r="L102" s="238">
        <f t="shared" ref="L102" si="78">+L70</f>
        <v>1</v>
      </c>
      <c r="M102" s="192"/>
      <c r="N102" s="177"/>
    </row>
    <row r="103" spans="4:14">
      <c r="D103" s="185" t="str">
        <f>"4.  "&amp;EndYear-7</f>
        <v>4.  2009</v>
      </c>
      <c r="E103" s="238">
        <f t="shared" si="74"/>
        <v>1.6603375527426161</v>
      </c>
      <c r="F103" s="238">
        <f t="shared" si="74"/>
        <v>1.059720457433291</v>
      </c>
      <c r="G103" s="238">
        <f t="shared" ref="G103" si="79">+G71</f>
        <v>1.0467625899280575</v>
      </c>
      <c r="H103" s="238">
        <f t="shared" ref="H103:I103" si="80">+H71</f>
        <v>1.0458190148911799</v>
      </c>
      <c r="I103" s="238">
        <f t="shared" si="80"/>
        <v>1</v>
      </c>
      <c r="J103" s="238">
        <f t="shared" ref="J103:K103" si="81">+J71</f>
        <v>1</v>
      </c>
      <c r="K103" s="238">
        <f t="shared" si="81"/>
        <v>1</v>
      </c>
      <c r="L103" s="192"/>
      <c r="M103" s="177"/>
      <c r="N103" s="177"/>
    </row>
    <row r="104" spans="4:14">
      <c r="D104" s="185" t="str">
        <f>"5.  "&amp;EndYear-6</f>
        <v>5.  2010</v>
      </c>
      <c r="E104" s="238">
        <f t="shared" si="74"/>
        <v>1.7508474576271187</v>
      </c>
      <c r="F104" s="238">
        <f t="shared" si="74"/>
        <v>1.0696999031945789</v>
      </c>
      <c r="G104" s="238">
        <f t="shared" ref="G104" si="82">+G72</f>
        <v>1.0235294117647058</v>
      </c>
      <c r="H104" s="238">
        <f t="shared" ref="H104:I104" si="83">+H72</f>
        <v>1.0114942528735633</v>
      </c>
      <c r="I104" s="238">
        <f t="shared" si="83"/>
        <v>1.0052447552447552</v>
      </c>
      <c r="J104" s="238">
        <f t="shared" ref="J104" si="84">+J72</f>
        <v>1.0008695652173913</v>
      </c>
      <c r="K104" s="192"/>
      <c r="L104" s="177"/>
      <c r="M104" s="177"/>
      <c r="N104" s="177"/>
    </row>
    <row r="105" spans="4:14">
      <c r="D105" s="185" t="str">
        <f>"6.  "&amp;EndYear-5</f>
        <v>6.  2011</v>
      </c>
      <c r="E105" s="238">
        <f t="shared" si="74"/>
        <v>1.6242197253433208</v>
      </c>
      <c r="F105" s="238">
        <f t="shared" si="74"/>
        <v>1.1421983089930823</v>
      </c>
      <c r="G105" s="238">
        <f t="shared" ref="G105" si="85">+G73</f>
        <v>1.015477792732167</v>
      </c>
      <c r="H105" s="238">
        <f t="shared" ref="H105:I105" si="86">+H73</f>
        <v>1.0251822398939696</v>
      </c>
      <c r="I105" s="238">
        <f t="shared" si="86"/>
        <v>1.0006464124111183</v>
      </c>
      <c r="J105" s="192"/>
      <c r="K105" s="177"/>
      <c r="L105" s="177"/>
      <c r="M105" s="177"/>
      <c r="N105" s="177"/>
    </row>
    <row r="106" spans="4:14">
      <c r="D106" s="185" t="str">
        <f>"7.  "&amp;EndYear-4</f>
        <v>7.  2012</v>
      </c>
      <c r="E106" s="238">
        <f t="shared" si="74"/>
        <v>1.6399371069182389</v>
      </c>
      <c r="F106" s="238">
        <f t="shared" si="74"/>
        <v>1.1045062320230106</v>
      </c>
      <c r="G106" s="238">
        <f t="shared" ref="G106:H106" si="87">+G74</f>
        <v>1.0416666666666667</v>
      </c>
      <c r="H106" s="238">
        <f t="shared" si="87"/>
        <v>1.0216666666666667</v>
      </c>
      <c r="I106" s="192"/>
      <c r="J106" s="177"/>
      <c r="K106" s="177"/>
      <c r="L106" s="177"/>
      <c r="M106" s="177"/>
      <c r="N106" s="177"/>
    </row>
    <row r="107" spans="4:14">
      <c r="D107" s="185" t="str">
        <f>"8.  "&amp;EndYear-3</f>
        <v>8.  2013</v>
      </c>
      <c r="E107" s="238">
        <f t="shared" si="74"/>
        <v>1.7326478149100257</v>
      </c>
      <c r="F107" s="238">
        <f t="shared" si="74"/>
        <v>1.1090504451038576</v>
      </c>
      <c r="G107" s="238">
        <f t="shared" ref="G107" si="88">+G75</f>
        <v>1.0354515050167223</v>
      </c>
      <c r="H107" s="238"/>
      <c r="I107" s="192"/>
      <c r="J107" s="192"/>
      <c r="K107" s="177"/>
      <c r="L107" s="177"/>
      <c r="M107" s="177"/>
      <c r="N107" s="177"/>
    </row>
    <row r="108" spans="4:14">
      <c r="D108" s="185" t="str">
        <f>"9.  "&amp;EndYear-2</f>
        <v>9.  2014</v>
      </c>
      <c r="E108" s="238">
        <f t="shared" si="74"/>
        <v>1.5543369890329013</v>
      </c>
      <c r="F108" s="238">
        <f t="shared" si="74"/>
        <v>1.1340602950609364</v>
      </c>
      <c r="G108" s="192"/>
      <c r="H108" s="192"/>
      <c r="I108" s="192"/>
      <c r="J108" s="192"/>
      <c r="K108" s="192"/>
      <c r="L108" s="177"/>
      <c r="M108" s="177"/>
      <c r="N108" s="177"/>
    </row>
    <row r="109" spans="4:14">
      <c r="D109" s="185" t="str">
        <f>"10.  "&amp;EndYear-1</f>
        <v>10.  2015</v>
      </c>
      <c r="E109" s="238">
        <f t="shared" si="74"/>
        <v>1.5112612612612613</v>
      </c>
      <c r="F109" s="192"/>
      <c r="G109" s="192"/>
      <c r="H109" s="192"/>
      <c r="I109" s="192"/>
      <c r="J109" s="192"/>
      <c r="K109" s="192"/>
      <c r="L109" s="192"/>
      <c r="M109" s="177"/>
      <c r="N109" s="177"/>
    </row>
    <row r="110" spans="4:14">
      <c r="D110" s="248" t="str">
        <f>"11.  "&amp;EndYear</f>
        <v>11.  2016</v>
      </c>
      <c r="E110" s="193"/>
      <c r="F110" s="193"/>
      <c r="G110" s="193"/>
      <c r="H110" s="193"/>
      <c r="I110" s="193"/>
      <c r="J110" s="193"/>
      <c r="K110" s="193"/>
      <c r="L110" s="193"/>
      <c r="M110" s="193"/>
      <c r="N110" s="178"/>
    </row>
    <row r="111" spans="4:14">
      <c r="D111" s="239"/>
      <c r="E111" s="240"/>
      <c r="F111" s="240"/>
      <c r="G111" s="240"/>
      <c r="H111" s="240"/>
      <c r="I111" s="240"/>
      <c r="J111" s="240"/>
      <c r="K111" s="240"/>
      <c r="L111" s="240"/>
      <c r="M111" s="240"/>
      <c r="N111" s="250"/>
    </row>
    <row r="112" spans="4:14">
      <c r="D112" s="253" t="s">
        <v>135</v>
      </c>
      <c r="E112" s="254">
        <f>+AVERAGE(E101:E109)</f>
        <v>1.6629073216849291</v>
      </c>
      <c r="F112" s="254">
        <f>+AVERAGE(F101:F108)</f>
        <v>1.1035005317201825</v>
      </c>
      <c r="G112" s="254">
        <f>+AVERAGE(G101:G107)</f>
        <v>1.0389344730027541</v>
      </c>
      <c r="H112" s="254">
        <f>+AVERAGE(H101:H106)</f>
        <v>1.0244099517128231</v>
      </c>
      <c r="I112" s="254">
        <f>+AVERAGE(I101:I105)</f>
        <v>1.0025817287194032</v>
      </c>
      <c r="J112" s="254">
        <f>+AVERAGE(J101:J104)</f>
        <v>1.0002173913043477</v>
      </c>
      <c r="K112" s="254">
        <f>+AVERAGE(K101:K103)</f>
        <v>1</v>
      </c>
      <c r="L112" s="254">
        <f>+AVERAGE(L101:L102)</f>
        <v>1</v>
      </c>
      <c r="M112" s="254">
        <f>+M101</f>
        <v>1.0007163323782235</v>
      </c>
      <c r="N112" s="250"/>
    </row>
    <row r="113" spans="4:14">
      <c r="D113" s="239" t="s">
        <v>136</v>
      </c>
      <c r="E113" s="254">
        <f>+AVERAGE(E107:E109)</f>
        <v>1.5994153550680625</v>
      </c>
      <c r="F113" s="254">
        <f>+AVERAGE(F106:F108)</f>
        <v>1.1158723240626014</v>
      </c>
      <c r="G113" s="254">
        <f>+AVERAGE(G105:G107)</f>
        <v>1.0308653214718519</v>
      </c>
      <c r="H113" s="254">
        <f>+AVERAGE(H104:H106)</f>
        <v>1.0194477198114</v>
      </c>
      <c r="I113" s="254">
        <f>+AVERAGE(I103:I105)</f>
        <v>1.0019637225519578</v>
      </c>
      <c r="J113" s="254">
        <f>+AVERAGE(J102:J104)</f>
        <v>1.0002898550724637</v>
      </c>
      <c r="K113" s="254">
        <f>+AVERAGE(K101:K103)</f>
        <v>1</v>
      </c>
      <c r="L113" s="240"/>
      <c r="M113" s="240"/>
      <c r="N113" s="250"/>
    </row>
    <row r="114" spans="4:14">
      <c r="D114" s="239" t="s">
        <v>137</v>
      </c>
      <c r="E114" s="254">
        <f>+AVERAGE(E105:E109)</f>
        <v>1.6124805794931496</v>
      </c>
      <c r="F114" s="254">
        <f>+AVERAGE(F104:F108)</f>
        <v>1.1119030368750931</v>
      </c>
      <c r="G114" s="254">
        <f>+AVERAGE(G103:G107)</f>
        <v>1.0325775932216641</v>
      </c>
      <c r="H114" s="254">
        <f>+AVERAGE(H102:H106)</f>
        <v>1.0263828511462969</v>
      </c>
      <c r="I114" s="254">
        <f>+AVERAGE(I101:I105)</f>
        <v>1.0025817287194032</v>
      </c>
      <c r="J114" s="254"/>
      <c r="K114" s="254"/>
      <c r="L114" s="240"/>
      <c r="M114" s="240"/>
      <c r="N114" s="250"/>
    </row>
    <row r="115" spans="4:14">
      <c r="D115" s="253" t="s">
        <v>139</v>
      </c>
      <c r="E115" s="254">
        <f>+SUM(F39:F41)/SUM(E39:E41)</f>
        <v>1.5919820157362308</v>
      </c>
      <c r="F115" s="254">
        <f>+SUM(G38:G40)/SUM(F38:F40)</f>
        <v>1.1177215189873417</v>
      </c>
      <c r="G115" s="254">
        <f>+SUM(H37:H39)/SUM(G37:G39)</f>
        <v>1.0300024195499637</v>
      </c>
      <c r="H115" s="254">
        <f>+SUM(I36:I38)/SUM(H36:H38)</f>
        <v>1.0200520833333333</v>
      </c>
      <c r="I115" s="254">
        <f>+SUM(J35:J37)/SUM(I35:I37)</f>
        <v>1.0019422863485017</v>
      </c>
      <c r="J115" s="254">
        <f>+SUM(K34:K36)/SUM(J34:J36)</f>
        <v>1.0003143665513989</v>
      </c>
      <c r="K115" s="254">
        <f>+SUM(L33:L35)/SUM(K33:K35)</f>
        <v>1</v>
      </c>
      <c r="L115" s="240"/>
      <c r="M115" s="240"/>
      <c r="N115" s="250"/>
    </row>
    <row r="116" spans="4:14">
      <c r="D116" s="239" t="s">
        <v>138</v>
      </c>
      <c r="E116" s="254">
        <f>+(SUM(E105:E109)-MIN(E105:E109)-MAX(E105:E109))/3</f>
        <v>1.6061646070981539</v>
      </c>
      <c r="F116" s="254">
        <f>+(SUM(F104:F108)-MIN(F104:F108)-MAX(F104:F108))/3</f>
        <v>1.1158723240626014</v>
      </c>
      <c r="G116" s="254">
        <f>+(SUM(G103:G107)-MIN(G103:G107)-MAX(G103:G107))/3</f>
        <v>1.0335491944826984</v>
      </c>
      <c r="H116" s="254">
        <f>+(SUM(H102:H106)-MIN(H102:H106)-MAX(H102:H106))/3</f>
        <v>1.0248669959889138</v>
      </c>
      <c r="I116" s="254">
        <f>+(SUM(I101:I105)-MIN(I101:I105)-MAX(I101:I105))/3</f>
        <v>1.0022026711780032</v>
      </c>
      <c r="J116" s="254"/>
      <c r="K116" s="240"/>
      <c r="L116" s="240"/>
      <c r="M116" s="240"/>
      <c r="N116" s="250"/>
    </row>
    <row r="118" spans="4:14">
      <c r="D118" s="253" t="s">
        <v>143</v>
      </c>
      <c r="E118" s="254">
        <f>+E114</f>
        <v>1.6124805794931496</v>
      </c>
      <c r="F118" s="254">
        <f t="shared" ref="F118:I118" si="89">+F114</f>
        <v>1.1119030368750931</v>
      </c>
      <c r="G118" s="254">
        <f t="shared" si="89"/>
        <v>1.0325775932216641</v>
      </c>
      <c r="H118" s="254">
        <f t="shared" si="89"/>
        <v>1.0263828511462969</v>
      </c>
      <c r="I118" s="254">
        <f t="shared" si="89"/>
        <v>1.0025817287194032</v>
      </c>
      <c r="J118" s="254">
        <f>+J115</f>
        <v>1.0003143665513989</v>
      </c>
      <c r="K118" s="254">
        <f>+K115</f>
        <v>1</v>
      </c>
      <c r="L118" s="254">
        <f>+L112</f>
        <v>1</v>
      </c>
      <c r="M118" s="254">
        <f>+M112</f>
        <v>1.0007163323782235</v>
      </c>
      <c r="N118" s="250"/>
    </row>
    <row r="123" spans="4:14" ht="25.5">
      <c r="D123" s="184"/>
      <c r="E123" s="251" t="s">
        <v>153</v>
      </c>
      <c r="F123" s="181"/>
      <c r="G123" s="181"/>
      <c r="H123" s="181"/>
      <c r="I123" s="181"/>
      <c r="J123" s="181"/>
      <c r="K123" s="181"/>
      <c r="L123" s="181"/>
      <c r="M123" s="181"/>
      <c r="N123" s="180"/>
    </row>
    <row r="124" spans="4:14">
      <c r="D124" s="252" t="s">
        <v>67</v>
      </c>
      <c r="E124" s="174">
        <v>1</v>
      </c>
      <c r="F124" s="174">
        <f>+E124+1</f>
        <v>2</v>
      </c>
      <c r="G124" s="174">
        <f t="shared" ref="G124" si="90">+F124+1</f>
        <v>3</v>
      </c>
      <c r="H124" s="174">
        <f t="shared" ref="H124" si="91">+G124+1</f>
        <v>4</v>
      </c>
      <c r="I124" s="174">
        <f t="shared" ref="I124" si="92">+H124+1</f>
        <v>5</v>
      </c>
      <c r="J124" s="174">
        <f t="shared" ref="J124" si="93">+I124+1</f>
        <v>6</v>
      </c>
      <c r="K124" s="174">
        <f t="shared" ref="K124" si="94">+J124+1</f>
        <v>7</v>
      </c>
      <c r="L124" s="174">
        <f t="shared" ref="L124" si="95">+K124+1</f>
        <v>8</v>
      </c>
      <c r="M124" s="174">
        <f t="shared" ref="M124" si="96">+L124+1</f>
        <v>9</v>
      </c>
      <c r="N124" s="174">
        <f t="shared" ref="N124" si="97">+M124+1</f>
        <v>10</v>
      </c>
    </row>
    <row r="125" spans="4:14">
      <c r="D125" s="252" t="s">
        <v>70</v>
      </c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</row>
    <row r="126" spans="4:14">
      <c r="D126" s="252" t="s">
        <v>82</v>
      </c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</row>
    <row r="127" spans="4:14">
      <c r="D127" s="252" t="s">
        <v>14</v>
      </c>
      <c r="E127" s="190" t="str">
        <f>+E99</f>
        <v>12 - 24</v>
      </c>
      <c r="F127" s="190" t="str">
        <f t="shared" ref="F127:M127" si="98">+F99</f>
        <v>24 - 36</v>
      </c>
      <c r="G127" s="190" t="str">
        <f t="shared" si="98"/>
        <v>36 - 48</v>
      </c>
      <c r="H127" s="190" t="str">
        <f t="shared" si="98"/>
        <v>48 - 60</v>
      </c>
      <c r="I127" s="190" t="str">
        <f t="shared" si="98"/>
        <v>60 - 72</v>
      </c>
      <c r="J127" s="190" t="str">
        <f t="shared" si="98"/>
        <v>72 - 84</v>
      </c>
      <c r="K127" s="190" t="str">
        <f t="shared" si="98"/>
        <v>84 - 96</v>
      </c>
      <c r="L127" s="190" t="str">
        <f t="shared" si="98"/>
        <v>96 - 108</v>
      </c>
      <c r="M127" s="190" t="str">
        <f t="shared" si="98"/>
        <v>108 - 120</v>
      </c>
      <c r="N127" s="190" t="s">
        <v>249</v>
      </c>
    </row>
    <row r="128" spans="4:14">
      <c r="D128" s="184" t="s">
        <v>89</v>
      </c>
      <c r="E128" s="238"/>
      <c r="F128" s="238"/>
      <c r="G128" s="177"/>
      <c r="H128" s="177"/>
      <c r="I128" s="177"/>
      <c r="J128" s="177"/>
      <c r="K128" s="177"/>
      <c r="L128" s="177"/>
      <c r="M128" s="177"/>
      <c r="N128" s="177"/>
    </row>
    <row r="129" spans="4:14">
      <c r="D129" s="185" t="str">
        <f>"2.  "&amp;EndYear-9</f>
        <v>2.  2007</v>
      </c>
      <c r="E129" s="238">
        <f t="shared" ref="E129:M129" si="99">+E101</f>
        <v>1.6589259796806968</v>
      </c>
      <c r="F129" s="238">
        <f t="shared" si="99"/>
        <v>1.1347331583552056</v>
      </c>
      <c r="G129" s="238">
        <f t="shared" si="99"/>
        <v>1.0601387818041634</v>
      </c>
      <c r="H129" s="238">
        <f t="shared" si="99"/>
        <v>1.0145454545454546</v>
      </c>
      <c r="I129" s="238">
        <f t="shared" si="99"/>
        <v>1.0007168458781361</v>
      </c>
      <c r="J129" s="238">
        <f t="shared" si="99"/>
        <v>1</v>
      </c>
      <c r="K129" s="238">
        <f t="shared" si="99"/>
        <v>1</v>
      </c>
      <c r="L129" s="238">
        <f t="shared" si="99"/>
        <v>1</v>
      </c>
      <c r="M129" s="238">
        <f t="shared" si="99"/>
        <v>1.0007163323782235</v>
      </c>
      <c r="N129" s="177"/>
    </row>
    <row r="130" spans="4:14">
      <c r="D130" s="185" t="str">
        <f>"3.  "&amp;EndYear-8</f>
        <v>3.  2008</v>
      </c>
      <c r="E130" s="238">
        <f t="shared" ref="E130:F137" si="100">+E102</f>
        <v>1.8336520076481835</v>
      </c>
      <c r="F130" s="238">
        <f t="shared" si="100"/>
        <v>1.0740354535974974</v>
      </c>
      <c r="G130" s="238">
        <f t="shared" ref="G130:H130" si="101">+G102</f>
        <v>1.0495145631067961</v>
      </c>
      <c r="H130" s="238">
        <f t="shared" si="101"/>
        <v>1.0277520814061054</v>
      </c>
      <c r="I130" s="238">
        <f t="shared" ref="I130:J130" si="102">+I102</f>
        <v>1.0063006300630064</v>
      </c>
      <c r="J130" s="238">
        <f t="shared" si="102"/>
        <v>1</v>
      </c>
      <c r="K130" s="238">
        <f t="shared" ref="K130:L130" si="103">+K102</f>
        <v>1</v>
      </c>
      <c r="L130" s="238">
        <f t="shared" si="103"/>
        <v>1</v>
      </c>
      <c r="M130" s="267">
        <f t="shared" ref="G130:M137" si="104">+M$118</f>
        <v>1.0007163323782235</v>
      </c>
      <c r="N130" s="177"/>
    </row>
    <row r="131" spans="4:14">
      <c r="D131" s="185" t="str">
        <f>"4.  "&amp;EndYear-7</f>
        <v>4.  2009</v>
      </c>
      <c r="E131" s="238">
        <f t="shared" si="100"/>
        <v>1.6603375527426161</v>
      </c>
      <c r="F131" s="238">
        <f t="shared" si="100"/>
        <v>1.059720457433291</v>
      </c>
      <c r="G131" s="238">
        <f t="shared" ref="G131:H131" si="105">+G103</f>
        <v>1.0467625899280575</v>
      </c>
      <c r="H131" s="238">
        <f t="shared" si="105"/>
        <v>1.0458190148911799</v>
      </c>
      <c r="I131" s="238">
        <f t="shared" ref="I131:J131" si="106">+I103</f>
        <v>1</v>
      </c>
      <c r="J131" s="238">
        <f t="shared" si="106"/>
        <v>1</v>
      </c>
      <c r="K131" s="238">
        <f t="shared" ref="K131" si="107">+K103</f>
        <v>1</v>
      </c>
      <c r="L131" s="267">
        <f t="shared" si="104"/>
        <v>1</v>
      </c>
      <c r="M131" s="267">
        <f t="shared" si="104"/>
        <v>1.0007163323782235</v>
      </c>
      <c r="N131" s="177"/>
    </row>
    <row r="132" spans="4:14">
      <c r="D132" s="185" t="str">
        <f>"5.  "&amp;EndYear-6</f>
        <v>5.  2010</v>
      </c>
      <c r="E132" s="238">
        <f t="shared" si="100"/>
        <v>1.7508474576271187</v>
      </c>
      <c r="F132" s="238">
        <f t="shared" si="100"/>
        <v>1.0696999031945789</v>
      </c>
      <c r="G132" s="238">
        <f t="shared" ref="G132:H132" si="108">+G104</f>
        <v>1.0235294117647058</v>
      </c>
      <c r="H132" s="238">
        <f t="shared" si="108"/>
        <v>1.0114942528735633</v>
      </c>
      <c r="I132" s="238">
        <f t="shared" ref="I132:J132" si="109">+I104</f>
        <v>1.0052447552447552</v>
      </c>
      <c r="J132" s="238">
        <f t="shared" si="109"/>
        <v>1.0008695652173913</v>
      </c>
      <c r="K132" s="267">
        <f t="shared" si="104"/>
        <v>1</v>
      </c>
      <c r="L132" s="267">
        <f t="shared" si="104"/>
        <v>1</v>
      </c>
      <c r="M132" s="267">
        <f t="shared" si="104"/>
        <v>1.0007163323782235</v>
      </c>
      <c r="N132" s="177"/>
    </row>
    <row r="133" spans="4:14">
      <c r="D133" s="185" t="str">
        <f>"6.  "&amp;EndYear-5</f>
        <v>6.  2011</v>
      </c>
      <c r="E133" s="238">
        <f t="shared" si="100"/>
        <v>1.6242197253433208</v>
      </c>
      <c r="F133" s="238">
        <f t="shared" si="100"/>
        <v>1.1421983089930823</v>
      </c>
      <c r="G133" s="238">
        <f t="shared" ref="G133:H133" si="110">+G105</f>
        <v>1.015477792732167</v>
      </c>
      <c r="H133" s="238">
        <f t="shared" si="110"/>
        <v>1.0251822398939696</v>
      </c>
      <c r="I133" s="238">
        <f t="shared" ref="I133" si="111">+I105</f>
        <v>1.0006464124111183</v>
      </c>
      <c r="J133" s="267">
        <f t="shared" si="104"/>
        <v>1.0003143665513989</v>
      </c>
      <c r="K133" s="267">
        <f t="shared" si="104"/>
        <v>1</v>
      </c>
      <c r="L133" s="267">
        <f t="shared" si="104"/>
        <v>1</v>
      </c>
      <c r="M133" s="267">
        <f t="shared" si="104"/>
        <v>1.0007163323782235</v>
      </c>
      <c r="N133" s="177"/>
    </row>
    <row r="134" spans="4:14">
      <c r="D134" s="185" t="str">
        <f>"7.  "&amp;EndYear-4</f>
        <v>7.  2012</v>
      </c>
      <c r="E134" s="238">
        <f t="shared" si="100"/>
        <v>1.6399371069182389</v>
      </c>
      <c r="F134" s="238">
        <f t="shared" si="100"/>
        <v>1.1045062320230106</v>
      </c>
      <c r="G134" s="238">
        <f t="shared" ref="G134:H134" si="112">+G106</f>
        <v>1.0416666666666667</v>
      </c>
      <c r="H134" s="238">
        <f t="shared" si="112"/>
        <v>1.0216666666666667</v>
      </c>
      <c r="I134" s="267">
        <f t="shared" si="104"/>
        <v>1.0025817287194032</v>
      </c>
      <c r="J134" s="267">
        <f t="shared" si="104"/>
        <v>1.0003143665513989</v>
      </c>
      <c r="K134" s="267">
        <f t="shared" si="104"/>
        <v>1</v>
      </c>
      <c r="L134" s="267">
        <f t="shared" si="104"/>
        <v>1</v>
      </c>
      <c r="M134" s="267">
        <f t="shared" si="104"/>
        <v>1.0007163323782235</v>
      </c>
      <c r="N134" s="177"/>
    </row>
    <row r="135" spans="4:14">
      <c r="D135" s="185" t="str">
        <f>"8.  "&amp;EndYear-3</f>
        <v>8.  2013</v>
      </c>
      <c r="E135" s="238">
        <f t="shared" si="100"/>
        <v>1.7326478149100257</v>
      </c>
      <c r="F135" s="238">
        <f t="shared" si="100"/>
        <v>1.1090504451038576</v>
      </c>
      <c r="G135" s="238">
        <f t="shared" ref="G135" si="113">+G107</f>
        <v>1.0354515050167223</v>
      </c>
      <c r="H135" s="267">
        <f t="shared" si="104"/>
        <v>1.0263828511462969</v>
      </c>
      <c r="I135" s="267">
        <f t="shared" si="104"/>
        <v>1.0025817287194032</v>
      </c>
      <c r="J135" s="267">
        <f t="shared" si="104"/>
        <v>1.0003143665513989</v>
      </c>
      <c r="K135" s="267">
        <f t="shared" si="104"/>
        <v>1</v>
      </c>
      <c r="L135" s="267">
        <f t="shared" si="104"/>
        <v>1</v>
      </c>
      <c r="M135" s="267">
        <f t="shared" si="104"/>
        <v>1.0007163323782235</v>
      </c>
      <c r="N135" s="177"/>
    </row>
    <row r="136" spans="4:14">
      <c r="D136" s="185" t="str">
        <f>"9.  "&amp;EndYear-2</f>
        <v>9.  2014</v>
      </c>
      <c r="E136" s="238">
        <f t="shared" si="100"/>
        <v>1.5543369890329013</v>
      </c>
      <c r="F136" s="238">
        <f t="shared" si="100"/>
        <v>1.1340602950609364</v>
      </c>
      <c r="G136" s="267">
        <f t="shared" si="104"/>
        <v>1.0325775932216641</v>
      </c>
      <c r="H136" s="267">
        <f t="shared" si="104"/>
        <v>1.0263828511462969</v>
      </c>
      <c r="I136" s="267">
        <f t="shared" si="104"/>
        <v>1.0025817287194032</v>
      </c>
      <c r="J136" s="267">
        <f t="shared" si="104"/>
        <v>1.0003143665513989</v>
      </c>
      <c r="K136" s="267">
        <f t="shared" si="104"/>
        <v>1</v>
      </c>
      <c r="L136" s="267">
        <f t="shared" si="104"/>
        <v>1</v>
      </c>
      <c r="M136" s="267">
        <f t="shared" si="104"/>
        <v>1.0007163323782235</v>
      </c>
      <c r="N136" s="177"/>
    </row>
    <row r="137" spans="4:14">
      <c r="D137" s="185" t="str">
        <f>"10.  "&amp;EndYear-1</f>
        <v>10.  2015</v>
      </c>
      <c r="E137" s="238">
        <f t="shared" si="100"/>
        <v>1.5112612612612613</v>
      </c>
      <c r="F137" s="267">
        <f>+F$118</f>
        <v>1.1119030368750931</v>
      </c>
      <c r="G137" s="267">
        <f t="shared" si="104"/>
        <v>1.0325775932216641</v>
      </c>
      <c r="H137" s="267">
        <f t="shared" si="104"/>
        <v>1.0263828511462969</v>
      </c>
      <c r="I137" s="267">
        <f t="shared" si="104"/>
        <v>1.0025817287194032</v>
      </c>
      <c r="J137" s="267">
        <f t="shared" si="104"/>
        <v>1.0003143665513989</v>
      </c>
      <c r="K137" s="267">
        <f t="shared" si="104"/>
        <v>1</v>
      </c>
      <c r="L137" s="267">
        <f t="shared" si="104"/>
        <v>1</v>
      </c>
      <c r="M137" s="267">
        <f t="shared" si="104"/>
        <v>1.0007163323782235</v>
      </c>
      <c r="N137" s="177"/>
    </row>
    <row r="138" spans="4:14">
      <c r="D138" s="248" t="str">
        <f>"11.  "&amp;EndYear</f>
        <v>11.  2016</v>
      </c>
      <c r="E138" s="266">
        <f>+E$141</f>
        <v>1.6124805794931496</v>
      </c>
      <c r="F138" s="266">
        <f t="shared" ref="F138:M138" si="114">+F$141</f>
        <v>1.1119030368750931</v>
      </c>
      <c r="G138" s="266">
        <f t="shared" si="114"/>
        <v>1.0325775932216641</v>
      </c>
      <c r="H138" s="266">
        <f t="shared" si="114"/>
        <v>1.0263828511462969</v>
      </c>
      <c r="I138" s="266">
        <f t="shared" si="114"/>
        <v>1.0025817287194032</v>
      </c>
      <c r="J138" s="266">
        <f t="shared" si="114"/>
        <v>1.0003143665513989</v>
      </c>
      <c r="K138" s="266">
        <f t="shared" si="114"/>
        <v>1</v>
      </c>
      <c r="L138" s="266">
        <f t="shared" si="114"/>
        <v>1</v>
      </c>
      <c r="M138" s="266">
        <f t="shared" si="114"/>
        <v>1.0007163323782235</v>
      </c>
      <c r="N138" s="178"/>
    </row>
    <row r="139" spans="4:14">
      <c r="D139" s="239"/>
      <c r="E139" s="240"/>
      <c r="F139" s="240"/>
      <c r="G139" s="240"/>
      <c r="H139" s="240"/>
      <c r="I139" s="240"/>
      <c r="J139" s="240"/>
      <c r="K139" s="240"/>
      <c r="L139" s="240"/>
      <c r="M139" s="240"/>
      <c r="N139" s="250"/>
    </row>
    <row r="141" spans="4:14">
      <c r="D141" s="253" t="s">
        <v>143</v>
      </c>
      <c r="E141" s="254">
        <f>+E118</f>
        <v>1.6124805794931496</v>
      </c>
      <c r="F141" s="254">
        <f t="shared" ref="F141:M141" si="115">+F118</f>
        <v>1.1119030368750931</v>
      </c>
      <c r="G141" s="254">
        <f t="shared" si="115"/>
        <v>1.0325775932216641</v>
      </c>
      <c r="H141" s="254">
        <f t="shared" si="115"/>
        <v>1.0263828511462969</v>
      </c>
      <c r="I141" s="254">
        <f t="shared" si="115"/>
        <v>1.0025817287194032</v>
      </c>
      <c r="J141" s="254">
        <f t="shared" si="115"/>
        <v>1.0003143665513989</v>
      </c>
      <c r="K141" s="254">
        <f t="shared" si="115"/>
        <v>1</v>
      </c>
      <c r="L141" s="254">
        <f t="shared" si="115"/>
        <v>1</v>
      </c>
      <c r="M141" s="254">
        <f t="shared" si="115"/>
        <v>1.0007163323782235</v>
      </c>
      <c r="N141" s="250"/>
    </row>
    <row r="143" spans="4:14">
      <c r="E143" s="230"/>
    </row>
    <row r="148" spans="4:14" ht="25.5">
      <c r="E148" s="251" t="s">
        <v>153</v>
      </c>
      <c r="F148" s="181"/>
      <c r="G148" s="181"/>
      <c r="H148" s="181"/>
      <c r="I148" s="181"/>
      <c r="J148" s="181"/>
      <c r="K148" s="181"/>
      <c r="L148" s="181"/>
      <c r="M148" s="181"/>
      <c r="N148" s="180"/>
    </row>
    <row r="149" spans="4:14">
      <c r="E149" s="190"/>
      <c r="F149" s="190" t="str">
        <f t="shared" ref="F149:N149" si="116">+E99</f>
        <v>12 - 24</v>
      </c>
      <c r="G149" s="190" t="str">
        <f t="shared" si="116"/>
        <v>24 - 36</v>
      </c>
      <c r="H149" s="190" t="str">
        <f t="shared" si="116"/>
        <v>36 - 48</v>
      </c>
      <c r="I149" s="190" t="str">
        <f t="shared" si="116"/>
        <v>48 - 60</v>
      </c>
      <c r="J149" s="190" t="str">
        <f t="shared" si="116"/>
        <v>60 - 72</v>
      </c>
      <c r="K149" s="190" t="str">
        <f t="shared" si="116"/>
        <v>72 - 84</v>
      </c>
      <c r="L149" s="190" t="str">
        <f t="shared" si="116"/>
        <v>84 - 96</v>
      </c>
      <c r="M149" s="190" t="str">
        <f t="shared" si="116"/>
        <v>96 - 108</v>
      </c>
      <c r="N149" s="190" t="str">
        <f t="shared" si="116"/>
        <v>108 - 120</v>
      </c>
    </row>
    <row r="150" spans="4:14">
      <c r="E150" s="239" t="str">
        <f t="shared" ref="E150:N150" si="117">+D118</f>
        <v>Selected LDF</v>
      </c>
      <c r="F150" s="254">
        <f t="shared" si="117"/>
        <v>1.6124805794931496</v>
      </c>
      <c r="G150" s="254">
        <f t="shared" si="117"/>
        <v>1.1119030368750931</v>
      </c>
      <c r="H150" s="254">
        <f t="shared" si="117"/>
        <v>1.0325775932216641</v>
      </c>
      <c r="I150" s="254">
        <f t="shared" si="117"/>
        <v>1.0263828511462969</v>
      </c>
      <c r="J150" s="254">
        <f t="shared" si="117"/>
        <v>1.0025817287194032</v>
      </c>
      <c r="K150" s="254">
        <f t="shared" si="117"/>
        <v>1.0003143665513989</v>
      </c>
      <c r="L150" s="254">
        <f t="shared" si="117"/>
        <v>1</v>
      </c>
      <c r="M150" s="254">
        <f t="shared" si="117"/>
        <v>1</v>
      </c>
      <c r="N150" s="254">
        <f t="shared" si="117"/>
        <v>1.0007163323782235</v>
      </c>
    </row>
    <row r="152" spans="4:14" ht="25.5">
      <c r="D152" s="173"/>
      <c r="E152" s="191" t="s">
        <v>152</v>
      </c>
      <c r="F152" s="181"/>
      <c r="G152" s="181"/>
      <c r="H152" s="181"/>
      <c r="I152" s="181"/>
      <c r="J152" s="181"/>
      <c r="K152" s="181"/>
      <c r="L152" s="181"/>
      <c r="M152" s="181"/>
      <c r="N152" s="180"/>
    </row>
    <row r="153" spans="4:14">
      <c r="D153" s="173"/>
      <c r="E153" s="174">
        <v>1</v>
      </c>
      <c r="F153" s="174">
        <f>+E153+1</f>
        <v>2</v>
      </c>
      <c r="G153" s="174">
        <f t="shared" ref="G153" si="118">+F153+1</f>
        <v>3</v>
      </c>
      <c r="H153" s="174">
        <f t="shared" ref="H153" si="119">+G153+1</f>
        <v>4</v>
      </c>
      <c r="I153" s="174">
        <f t="shared" ref="I153" si="120">+H153+1</f>
        <v>5</v>
      </c>
      <c r="J153" s="174">
        <f t="shared" ref="J153" si="121">+I153+1</f>
        <v>6</v>
      </c>
      <c r="K153" s="174">
        <f t="shared" ref="K153" si="122">+J153+1</f>
        <v>7</v>
      </c>
      <c r="L153" s="174">
        <f t="shared" ref="L153" si="123">+K153+1</f>
        <v>8</v>
      </c>
      <c r="M153" s="174">
        <f t="shared" ref="M153" si="124">+L153+1</f>
        <v>9</v>
      </c>
      <c r="N153" s="174">
        <f t="shared" ref="N153" si="125">+M153+1</f>
        <v>10</v>
      </c>
    </row>
    <row r="154" spans="4:14">
      <c r="D154" s="173" t="s">
        <v>67</v>
      </c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</row>
    <row r="155" spans="4:14">
      <c r="D155" s="173" t="s">
        <v>70</v>
      </c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</row>
    <row r="156" spans="4:14">
      <c r="D156" s="173" t="s">
        <v>82</v>
      </c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</row>
    <row r="157" spans="4:14">
      <c r="D157" s="173" t="s">
        <v>14</v>
      </c>
      <c r="E157" s="190">
        <v>12</v>
      </c>
      <c r="F157" s="190">
        <f>+E157+12</f>
        <v>24</v>
      </c>
      <c r="G157" s="190">
        <f t="shared" ref="G157" si="126">+F157+12</f>
        <v>36</v>
      </c>
      <c r="H157" s="190">
        <f t="shared" ref="H157" si="127">+G157+12</f>
        <v>48</v>
      </c>
      <c r="I157" s="190">
        <f t="shared" ref="I157" si="128">+H157+12</f>
        <v>60</v>
      </c>
      <c r="J157" s="190">
        <f t="shared" ref="J157" si="129">+I157+12</f>
        <v>72</v>
      </c>
      <c r="K157" s="190">
        <f t="shared" ref="K157" si="130">+J157+12</f>
        <v>84</v>
      </c>
      <c r="L157" s="190">
        <f t="shared" ref="L157" si="131">+K157+12</f>
        <v>96</v>
      </c>
      <c r="M157" s="190">
        <f t="shared" ref="M157" si="132">+L157+12</f>
        <v>108</v>
      </c>
      <c r="N157" s="190">
        <f t="shared" ref="N157" si="133">+M157+12</f>
        <v>120</v>
      </c>
    </row>
    <row r="158" spans="4:14">
      <c r="D158" s="184" t="s">
        <v>89</v>
      </c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</row>
    <row r="159" spans="4:14">
      <c r="D159" s="185" t="str">
        <f>"2.  "&amp;EndYear-9</f>
        <v>2.  2007</v>
      </c>
      <c r="E159" s="177">
        <f t="shared" ref="E159:N159" si="134">+E33</f>
        <v>689</v>
      </c>
      <c r="F159" s="177">
        <f t="shared" si="134"/>
        <v>1143</v>
      </c>
      <c r="G159" s="177">
        <f t="shared" si="134"/>
        <v>1297</v>
      </c>
      <c r="H159" s="177">
        <f t="shared" si="134"/>
        <v>1375</v>
      </c>
      <c r="I159" s="177">
        <f t="shared" si="134"/>
        <v>1395</v>
      </c>
      <c r="J159" s="177">
        <f t="shared" si="134"/>
        <v>1396</v>
      </c>
      <c r="K159" s="177">
        <f t="shared" si="134"/>
        <v>1396</v>
      </c>
      <c r="L159" s="177">
        <f t="shared" si="134"/>
        <v>1396</v>
      </c>
      <c r="M159" s="177">
        <f t="shared" si="134"/>
        <v>1396</v>
      </c>
      <c r="N159" s="177">
        <f t="shared" si="134"/>
        <v>1397</v>
      </c>
    </row>
    <row r="160" spans="4:14">
      <c r="D160" s="185" t="str">
        <f>"3.  "&amp;EndYear-8</f>
        <v>3.  2008</v>
      </c>
      <c r="E160" s="177">
        <f t="shared" ref="E160:M160" si="135">+E34</f>
        <v>523</v>
      </c>
      <c r="F160" s="177">
        <f t="shared" si="135"/>
        <v>959</v>
      </c>
      <c r="G160" s="177">
        <f t="shared" si="135"/>
        <v>1030</v>
      </c>
      <c r="H160" s="177">
        <f t="shared" si="135"/>
        <v>1081</v>
      </c>
      <c r="I160" s="177">
        <f t="shared" si="135"/>
        <v>1111</v>
      </c>
      <c r="J160" s="177">
        <f t="shared" si="135"/>
        <v>1118</v>
      </c>
      <c r="K160" s="177">
        <f t="shared" si="135"/>
        <v>1118</v>
      </c>
      <c r="L160" s="177">
        <f t="shared" si="135"/>
        <v>1118</v>
      </c>
      <c r="M160" s="177">
        <f t="shared" si="135"/>
        <v>1118</v>
      </c>
      <c r="N160" s="263">
        <f t="shared" ref="N160:N168" si="136">+M160*N$150</f>
        <v>1118.800859598854</v>
      </c>
    </row>
    <row r="161" spans="4:14">
      <c r="D161" s="185" t="str">
        <f>"4.  "&amp;EndYear-7</f>
        <v>4.  2009</v>
      </c>
      <c r="E161" s="177">
        <f t="shared" ref="E161:L161" si="137">+E35</f>
        <v>474</v>
      </c>
      <c r="F161" s="177">
        <f t="shared" si="137"/>
        <v>787</v>
      </c>
      <c r="G161" s="177">
        <f t="shared" si="137"/>
        <v>834</v>
      </c>
      <c r="H161" s="177">
        <f t="shared" si="137"/>
        <v>873</v>
      </c>
      <c r="I161" s="177">
        <f t="shared" si="137"/>
        <v>913</v>
      </c>
      <c r="J161" s="177">
        <f t="shared" si="137"/>
        <v>913</v>
      </c>
      <c r="K161" s="177">
        <f t="shared" si="137"/>
        <v>913</v>
      </c>
      <c r="L161" s="177">
        <f t="shared" si="137"/>
        <v>913</v>
      </c>
      <c r="M161" s="263">
        <f t="shared" ref="M161:M168" si="138">+L161*M$150</f>
        <v>913</v>
      </c>
      <c r="N161" s="263">
        <f t="shared" si="136"/>
        <v>913.65401146131808</v>
      </c>
    </row>
    <row r="162" spans="4:14">
      <c r="D162" s="185" t="str">
        <f>"5.  "&amp;EndYear-6</f>
        <v>5.  2010</v>
      </c>
      <c r="E162" s="177">
        <f t="shared" ref="E162:K162" si="139">+E36</f>
        <v>590</v>
      </c>
      <c r="F162" s="177">
        <f t="shared" si="139"/>
        <v>1033</v>
      </c>
      <c r="G162" s="177">
        <f t="shared" si="139"/>
        <v>1105</v>
      </c>
      <c r="H162" s="177">
        <f t="shared" si="139"/>
        <v>1131</v>
      </c>
      <c r="I162" s="177">
        <f t="shared" si="139"/>
        <v>1144</v>
      </c>
      <c r="J162" s="177">
        <f t="shared" si="139"/>
        <v>1150</v>
      </c>
      <c r="K162" s="177">
        <f t="shared" si="139"/>
        <v>1151</v>
      </c>
      <c r="L162" s="263">
        <f t="shared" ref="L162:L168" si="140">+K162*L$150</f>
        <v>1151</v>
      </c>
      <c r="M162" s="263">
        <f t="shared" si="138"/>
        <v>1151</v>
      </c>
      <c r="N162" s="263">
        <f t="shared" si="136"/>
        <v>1151.8244985673352</v>
      </c>
    </row>
    <row r="163" spans="4:14">
      <c r="D163" s="185" t="str">
        <f>"6.  "&amp;EndYear-5</f>
        <v>6.  2011</v>
      </c>
      <c r="E163" s="177">
        <f t="shared" ref="E163:J163" si="141">+E37</f>
        <v>801</v>
      </c>
      <c r="F163" s="177">
        <f t="shared" si="141"/>
        <v>1301</v>
      </c>
      <c r="G163" s="177">
        <f t="shared" si="141"/>
        <v>1486</v>
      </c>
      <c r="H163" s="177">
        <f t="shared" si="141"/>
        <v>1509</v>
      </c>
      <c r="I163" s="177">
        <f t="shared" si="141"/>
        <v>1547</v>
      </c>
      <c r="J163" s="177">
        <f t="shared" si="141"/>
        <v>1548</v>
      </c>
      <c r="K163" s="263">
        <f t="shared" ref="K163:K168" si="142">+J163*K$150</f>
        <v>1548.4866394215655</v>
      </c>
      <c r="L163" s="263">
        <f t="shared" si="140"/>
        <v>1548.4866394215655</v>
      </c>
      <c r="M163" s="263">
        <f t="shared" si="138"/>
        <v>1548.4866394215655</v>
      </c>
      <c r="N163" s="263">
        <f t="shared" si="136"/>
        <v>1549.5958705386297</v>
      </c>
    </row>
    <row r="164" spans="4:14">
      <c r="D164" s="185" t="str">
        <f>"7.  "&amp;EndYear-4</f>
        <v>7.  2012</v>
      </c>
      <c r="E164" s="177">
        <f>+E38</f>
        <v>636</v>
      </c>
      <c r="F164" s="177">
        <f>+F38</f>
        <v>1043</v>
      </c>
      <c r="G164" s="177">
        <f>+G38</f>
        <v>1152</v>
      </c>
      <c r="H164" s="177">
        <f>+H38</f>
        <v>1200</v>
      </c>
      <c r="I164" s="177">
        <f>+I38</f>
        <v>1226</v>
      </c>
      <c r="J164" s="263">
        <f>+I164*J$150</f>
        <v>1229.1651994099884</v>
      </c>
      <c r="K164" s="263">
        <f t="shared" si="142"/>
        <v>1229.5516078348264</v>
      </c>
      <c r="L164" s="263">
        <f t="shared" si="140"/>
        <v>1229.5516078348264</v>
      </c>
      <c r="M164" s="263">
        <f t="shared" si="138"/>
        <v>1229.5516078348264</v>
      </c>
      <c r="N164" s="263">
        <f t="shared" si="136"/>
        <v>1230.4323754622153</v>
      </c>
    </row>
    <row r="165" spans="4:14">
      <c r="D165" s="185" t="str">
        <f>"8.  "&amp;EndYear-3</f>
        <v>8.  2013</v>
      </c>
      <c r="E165" s="177">
        <f>+E39</f>
        <v>778</v>
      </c>
      <c r="F165" s="177">
        <f>+F39</f>
        <v>1348</v>
      </c>
      <c r="G165" s="177">
        <f>+G39</f>
        <v>1495</v>
      </c>
      <c r="H165" s="177">
        <f>+H39</f>
        <v>1548</v>
      </c>
      <c r="I165" s="263">
        <f>+H165*I$150</f>
        <v>1588.8406535744675</v>
      </c>
      <c r="J165" s="263">
        <f>+I165*J$150</f>
        <v>1592.9426091203561</v>
      </c>
      <c r="K165" s="263">
        <f t="shared" si="142"/>
        <v>1593.4433769949617</v>
      </c>
      <c r="L165" s="263">
        <f t="shared" si="140"/>
        <v>1593.4433769949617</v>
      </c>
      <c r="M165" s="263">
        <f t="shared" si="138"/>
        <v>1593.4433769949617</v>
      </c>
      <c r="N165" s="263">
        <f t="shared" si="136"/>
        <v>1594.5848120787691</v>
      </c>
    </row>
    <row r="166" spans="4:14">
      <c r="D166" s="185" t="str">
        <f>"9.  "&amp;EndYear-2</f>
        <v>9.  2014</v>
      </c>
      <c r="E166" s="177">
        <f>+E40</f>
        <v>1003</v>
      </c>
      <c r="F166" s="177">
        <f>+F40</f>
        <v>1559</v>
      </c>
      <c r="G166" s="177">
        <f>+G40</f>
        <v>1768</v>
      </c>
      <c r="H166" s="263">
        <f>+G166*H$150</f>
        <v>1825.5971848159022</v>
      </c>
      <c r="I166" s="263">
        <f>+H166*I$150</f>
        <v>1873.7616435959987</v>
      </c>
      <c r="J166" s="263">
        <f>+I166*J$150</f>
        <v>1878.5991878445866</v>
      </c>
      <c r="K166" s="263">
        <f t="shared" si="142"/>
        <v>1879.1897565927302</v>
      </c>
      <c r="L166" s="263">
        <f t="shared" si="140"/>
        <v>1879.1897565927302</v>
      </c>
      <c r="M166" s="263">
        <f t="shared" si="138"/>
        <v>1879.1897565927302</v>
      </c>
      <c r="N166" s="263">
        <f t="shared" si="136"/>
        <v>1880.5358810602036</v>
      </c>
    </row>
    <row r="167" spans="4:14">
      <c r="D167" s="185" t="str">
        <f>"10.  "&amp;EndYear-1</f>
        <v>10.  2015</v>
      </c>
      <c r="E167" s="177">
        <f>+E41</f>
        <v>888</v>
      </c>
      <c r="F167" s="177">
        <f>+F41</f>
        <v>1342</v>
      </c>
      <c r="G167" s="263">
        <f>+F167*G$150</f>
        <v>1492.173875486375</v>
      </c>
      <c r="H167" s="263">
        <f>+G167*H$150</f>
        <v>1540.7853090179642</v>
      </c>
      <c r="I167" s="263">
        <f>+H167*I$150</f>
        <v>1581.4356184741862</v>
      </c>
      <c r="J167" s="263">
        <f>+I167*J$150</f>
        <v>1585.5184562282882</v>
      </c>
      <c r="K167" s="263">
        <f t="shared" si="142"/>
        <v>1586.0168901975521</v>
      </c>
      <c r="L167" s="263">
        <f t="shared" si="140"/>
        <v>1586.0168901975521</v>
      </c>
      <c r="M167" s="263">
        <f t="shared" si="138"/>
        <v>1586.0168901975521</v>
      </c>
      <c r="N167" s="263">
        <f t="shared" si="136"/>
        <v>1587.1530054484101</v>
      </c>
    </row>
    <row r="168" spans="4:14">
      <c r="D168" s="186" t="str">
        <f>"11.  "&amp;EndYear</f>
        <v>11.  2016</v>
      </c>
      <c r="E168" s="193">
        <f>+E42</f>
        <v>653</v>
      </c>
      <c r="F168" s="264">
        <f>+E168*F$150</f>
        <v>1052.9498184090266</v>
      </c>
      <c r="G168" s="264">
        <f>+F168*G$150</f>
        <v>1170.7781007660744</v>
      </c>
      <c r="H168" s="264">
        <f>+G168*H$150</f>
        <v>1208.9192334856641</v>
      </c>
      <c r="I168" s="264">
        <f>+H168*I$150</f>
        <v>1240.8139696706116</v>
      </c>
      <c r="J168" s="264">
        <f>+I168*J$150</f>
        <v>1244.017414731547</v>
      </c>
      <c r="K168" s="264">
        <f t="shared" si="142"/>
        <v>1244.4084921960964</v>
      </c>
      <c r="L168" s="264">
        <f t="shared" si="140"/>
        <v>1244.4084921960964</v>
      </c>
      <c r="M168" s="264">
        <f t="shared" si="138"/>
        <v>1244.4084921960964</v>
      </c>
      <c r="N168" s="264">
        <f t="shared" si="136"/>
        <v>1245.2999022907927</v>
      </c>
    </row>
    <row r="169" spans="4:14">
      <c r="D169" s="239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</row>
    <row r="170" spans="4:14">
      <c r="D170" s="182" t="str">
        <f>+"Sample Calculations for "&amp;EndYear</f>
        <v>Sample Calculations for 2016</v>
      </c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</row>
    <row r="171" spans="4:14">
      <c r="D171" s="239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</row>
    <row r="172" spans="4:14">
      <c r="D172" s="239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</row>
    <row r="173" spans="4:14">
      <c r="D173" s="239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</row>
    <row r="174" spans="4:14">
      <c r="D174" s="239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</row>
    <row r="177" spans="4:15">
      <c r="D177" s="268" t="s">
        <v>145</v>
      </c>
      <c r="E177" s="240"/>
      <c r="F177" s="240">
        <f>+F168</f>
        <v>1052.9498184090266</v>
      </c>
      <c r="G177" s="265" t="str">
        <f>+" =   "&amp;E168&amp;" * "&amp;ROUND(F150,3)</f>
        <v xml:space="preserve"> =   653 * 1.612</v>
      </c>
      <c r="H177" s="240"/>
      <c r="I177" s="240"/>
      <c r="J177" s="240"/>
      <c r="K177" s="240"/>
      <c r="L177" s="240"/>
      <c r="M177" s="240"/>
      <c r="N177" s="240"/>
    </row>
    <row r="178" spans="4:15">
      <c r="D178" s="268" t="s">
        <v>146</v>
      </c>
      <c r="E178" s="240"/>
      <c r="F178" s="240">
        <f>+G168</f>
        <v>1170.7781007660744</v>
      </c>
      <c r="G178" s="265" t="str">
        <f>+" = "&amp;TEXT(ROUND(F$168,0),"0,000")&amp;" * "&amp;ROUND($G150,3)</f>
        <v xml:space="preserve"> = 1,053 * 1.112</v>
      </c>
      <c r="H178" s="240"/>
      <c r="I178" s="265" t="str">
        <f>+" =  "&amp;$E$168&amp;" * "&amp;ROUND($F$150,3)&amp;" * "&amp;ROUND($G$150,3)</f>
        <v xml:space="preserve"> =  653 * 1.612 * 1.112</v>
      </c>
      <c r="J178" s="240"/>
      <c r="K178" s="240"/>
      <c r="L178" s="240"/>
      <c r="M178" s="240"/>
      <c r="N178" s="240"/>
    </row>
    <row r="179" spans="4:15">
      <c r="D179" s="268" t="s">
        <v>147</v>
      </c>
      <c r="E179" s="240"/>
      <c r="F179" s="240">
        <f>+H168</f>
        <v>1208.9192334856641</v>
      </c>
      <c r="G179" s="265" t="str">
        <f>+" = "&amp;TEXT(ROUND(G$168,0),"0,000")&amp;" * "&amp;ROUND(H$150,3)</f>
        <v xml:space="preserve"> = 1,171 * 1.033</v>
      </c>
      <c r="H179" s="240"/>
      <c r="I179" s="265" t="str">
        <f>+" =  "&amp;$E$168&amp;" * "&amp;ROUND($F$150,3)&amp;" * "&amp;ROUND($G$150,3)&amp;" * "&amp;ROUND($H$150,3)</f>
        <v xml:space="preserve"> =  653 * 1.612 * 1.112 * 1.033</v>
      </c>
      <c r="J179" s="240"/>
      <c r="K179" s="240"/>
      <c r="L179" s="240"/>
      <c r="M179" s="240"/>
      <c r="N179" s="240"/>
    </row>
    <row r="182" spans="4:15" ht="25.5">
      <c r="E182" s="251" t="s">
        <v>154</v>
      </c>
      <c r="F182" s="181"/>
      <c r="G182" s="181"/>
      <c r="H182" s="181"/>
      <c r="I182" s="181"/>
      <c r="J182" s="181"/>
      <c r="K182" s="181"/>
      <c r="L182" s="181"/>
      <c r="M182" s="181"/>
      <c r="N182" s="180"/>
    </row>
    <row r="183" spans="4:15">
      <c r="E183" s="190"/>
      <c r="F183" s="190" t="str">
        <f>+F149</f>
        <v>12 - 24</v>
      </c>
      <c r="G183" s="190" t="str">
        <f t="shared" ref="G183:N183" si="143">+G149</f>
        <v>24 - 36</v>
      </c>
      <c r="H183" s="190" t="str">
        <f t="shared" si="143"/>
        <v>36 - 48</v>
      </c>
      <c r="I183" s="190" t="str">
        <f t="shared" si="143"/>
        <v>48 - 60</v>
      </c>
      <c r="J183" s="190" t="str">
        <f t="shared" si="143"/>
        <v>60 - 72</v>
      </c>
      <c r="K183" s="190" t="str">
        <f t="shared" si="143"/>
        <v>72 - 84</v>
      </c>
      <c r="L183" s="190" t="str">
        <f t="shared" si="143"/>
        <v>84 - 96</v>
      </c>
      <c r="M183" s="190" t="str">
        <f t="shared" si="143"/>
        <v>96 - 108</v>
      </c>
      <c r="N183" s="190" t="str">
        <f t="shared" si="143"/>
        <v>108 - 120</v>
      </c>
    </row>
    <row r="184" spans="4:15">
      <c r="E184" s="253" t="s">
        <v>143</v>
      </c>
      <c r="F184" s="254">
        <f>+E141</f>
        <v>1.6124805794931496</v>
      </c>
      <c r="G184" s="254">
        <f t="shared" ref="G184:N184" si="144">+F141</f>
        <v>1.1119030368750931</v>
      </c>
      <c r="H184" s="254">
        <f t="shared" si="144"/>
        <v>1.0325775932216641</v>
      </c>
      <c r="I184" s="254">
        <f t="shared" si="144"/>
        <v>1.0263828511462969</v>
      </c>
      <c r="J184" s="254">
        <f t="shared" si="144"/>
        <v>1.0025817287194032</v>
      </c>
      <c r="K184" s="254">
        <f t="shared" si="144"/>
        <v>1.0003143665513989</v>
      </c>
      <c r="L184" s="254">
        <f t="shared" si="144"/>
        <v>1</v>
      </c>
      <c r="M184" s="254">
        <f t="shared" si="144"/>
        <v>1</v>
      </c>
      <c r="N184" s="254">
        <f t="shared" si="144"/>
        <v>1.0007163323782235</v>
      </c>
    </row>
    <row r="185" spans="4:15">
      <c r="E185" s="253"/>
      <c r="F185" s="254"/>
      <c r="G185" s="254"/>
      <c r="H185" s="254"/>
      <c r="I185" s="254"/>
      <c r="J185" s="254"/>
      <c r="K185" s="254"/>
      <c r="L185" s="254"/>
      <c r="M185" s="254"/>
      <c r="N185" s="254"/>
    </row>
    <row r="186" spans="4:15">
      <c r="E186" s="239" t="s">
        <v>144</v>
      </c>
      <c r="F186" s="254">
        <f t="shared" ref="F186:L186" si="145">+F184*G186</f>
        <v>1.9070442607822247</v>
      </c>
      <c r="G186" s="254">
        <f t="shared" si="145"/>
        <v>1.1826773513028388</v>
      </c>
      <c r="H186" s="254">
        <f t="shared" si="145"/>
        <v>1.0636515164367666</v>
      </c>
      <c r="I186" s="254">
        <f t="shared" si="145"/>
        <v>1.0300935478545019</v>
      </c>
      <c r="J186" s="254">
        <f t="shared" si="145"/>
        <v>1.0036153144063746</v>
      </c>
      <c r="K186" s="254">
        <f t="shared" si="145"/>
        <v>1.0010309241205619</v>
      </c>
      <c r="L186" s="254">
        <f t="shared" si="145"/>
        <v>1.0007163323782235</v>
      </c>
      <c r="M186" s="254">
        <f>+M184*N186</f>
        <v>1.0007163323782235</v>
      </c>
      <c r="N186" s="254">
        <f>+N184</f>
        <v>1.0007163323782235</v>
      </c>
    </row>
    <row r="188" spans="4:15" ht="25.5">
      <c r="D188" s="173"/>
      <c r="E188" s="191" t="s">
        <v>152</v>
      </c>
      <c r="F188" s="181"/>
      <c r="G188" s="181"/>
      <c r="H188" s="181"/>
      <c r="I188" s="181"/>
      <c r="J188" s="181"/>
      <c r="K188" s="181"/>
      <c r="L188" s="181"/>
      <c r="M188" s="181"/>
      <c r="N188" s="180"/>
      <c r="O188" s="180"/>
    </row>
    <row r="189" spans="4:15">
      <c r="D189" s="173"/>
      <c r="E189" s="174">
        <v>1</v>
      </c>
      <c r="F189" s="174">
        <f>+E189+1</f>
        <v>2</v>
      </c>
      <c r="G189" s="174">
        <f t="shared" ref="G189" si="146">+F189+1</f>
        <v>3</v>
      </c>
      <c r="H189" s="174">
        <f t="shared" ref="H189" si="147">+G189+1</f>
        <v>4</v>
      </c>
      <c r="I189" s="174">
        <f t="shared" ref="I189" si="148">+H189+1</f>
        <v>5</v>
      </c>
      <c r="J189" s="174">
        <f t="shared" ref="J189" si="149">+I189+1</f>
        <v>6</v>
      </c>
      <c r="K189" s="174">
        <f t="shared" ref="K189" si="150">+J189+1</f>
        <v>7</v>
      </c>
      <c r="L189" s="174">
        <f t="shared" ref="L189" si="151">+K189+1</f>
        <v>8</v>
      </c>
      <c r="M189" s="174">
        <f t="shared" ref="M189" si="152">+L189+1</f>
        <v>9</v>
      </c>
      <c r="N189" s="174">
        <f t="shared" ref="N189:O189" si="153">+M189+1</f>
        <v>10</v>
      </c>
      <c r="O189" s="174">
        <f t="shared" si="153"/>
        <v>11</v>
      </c>
    </row>
    <row r="190" spans="4:15">
      <c r="D190" s="173" t="s">
        <v>67</v>
      </c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</row>
    <row r="191" spans="4:15">
      <c r="D191" s="173" t="s">
        <v>70</v>
      </c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</row>
    <row r="192" spans="4:15">
      <c r="D192" s="173" t="s">
        <v>82</v>
      </c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</row>
    <row r="193" spans="4:15">
      <c r="D193" s="173" t="s">
        <v>14</v>
      </c>
      <c r="E193" s="190">
        <v>12</v>
      </c>
      <c r="F193" s="190">
        <f>+E193+12</f>
        <v>24</v>
      </c>
      <c r="G193" s="190">
        <f t="shared" ref="G193" si="154">+F193+12</f>
        <v>36</v>
      </c>
      <c r="H193" s="190">
        <f t="shared" ref="H193" si="155">+G193+12</f>
        <v>48</v>
      </c>
      <c r="I193" s="190">
        <f t="shared" ref="I193" si="156">+H193+12</f>
        <v>60</v>
      </c>
      <c r="J193" s="190">
        <f t="shared" ref="J193" si="157">+I193+12</f>
        <v>72</v>
      </c>
      <c r="K193" s="190">
        <f t="shared" ref="K193" si="158">+J193+12</f>
        <v>84</v>
      </c>
      <c r="L193" s="190">
        <f t="shared" ref="L193" si="159">+K193+12</f>
        <v>96</v>
      </c>
      <c r="M193" s="190">
        <f t="shared" ref="M193" si="160">+L193+12</f>
        <v>108</v>
      </c>
      <c r="N193" s="190">
        <f t="shared" ref="N193" si="161">+M193+12</f>
        <v>120</v>
      </c>
      <c r="O193" s="190" t="s">
        <v>15</v>
      </c>
    </row>
    <row r="194" spans="4:15">
      <c r="D194" s="184" t="s">
        <v>89</v>
      </c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269"/>
    </row>
    <row r="195" spans="4:15">
      <c r="D195" s="185" t="str">
        <f>"2.  "&amp;EndYear-9</f>
        <v>2.  2007</v>
      </c>
      <c r="E195" s="177">
        <f t="shared" ref="E195:E204" si="162">+E33</f>
        <v>689</v>
      </c>
      <c r="F195" s="177">
        <f t="shared" ref="F195:N195" si="163">+F33</f>
        <v>1143</v>
      </c>
      <c r="G195" s="177">
        <f t="shared" si="163"/>
        <v>1297</v>
      </c>
      <c r="H195" s="177">
        <f t="shared" si="163"/>
        <v>1375</v>
      </c>
      <c r="I195" s="177">
        <f t="shared" si="163"/>
        <v>1395</v>
      </c>
      <c r="J195" s="177">
        <f t="shared" si="163"/>
        <v>1396</v>
      </c>
      <c r="K195" s="177">
        <f t="shared" si="163"/>
        <v>1396</v>
      </c>
      <c r="L195" s="177">
        <f t="shared" si="163"/>
        <v>1396</v>
      </c>
      <c r="M195" s="177">
        <f t="shared" si="163"/>
        <v>1396</v>
      </c>
      <c r="N195" s="177">
        <f t="shared" si="163"/>
        <v>1397</v>
      </c>
      <c r="O195" s="269">
        <f>+N195*N186</f>
        <v>1398.0007163323783</v>
      </c>
    </row>
    <row r="196" spans="4:15">
      <c r="D196" s="185" t="str">
        <f>"3.  "&amp;EndYear-8</f>
        <v>3.  2008</v>
      </c>
      <c r="E196" s="177">
        <f t="shared" si="162"/>
        <v>523</v>
      </c>
      <c r="F196" s="177">
        <f t="shared" ref="F196:M196" si="164">+F34</f>
        <v>959</v>
      </c>
      <c r="G196" s="177">
        <f t="shared" si="164"/>
        <v>1030</v>
      </c>
      <c r="H196" s="177">
        <f t="shared" si="164"/>
        <v>1081</v>
      </c>
      <c r="I196" s="177">
        <f t="shared" si="164"/>
        <v>1111</v>
      </c>
      <c r="J196" s="177">
        <f t="shared" si="164"/>
        <v>1118</v>
      </c>
      <c r="K196" s="177">
        <f t="shared" si="164"/>
        <v>1118</v>
      </c>
      <c r="L196" s="177">
        <f t="shared" si="164"/>
        <v>1118</v>
      </c>
      <c r="M196" s="177">
        <f t="shared" si="164"/>
        <v>1118</v>
      </c>
      <c r="N196" s="177"/>
      <c r="O196" s="269">
        <f>+L196*N186</f>
        <v>1118.800859598854</v>
      </c>
    </row>
    <row r="197" spans="4:15">
      <c r="D197" s="185" t="str">
        <f>"4.  "&amp;EndYear-7</f>
        <v>4.  2009</v>
      </c>
      <c r="E197" s="177">
        <f t="shared" si="162"/>
        <v>474</v>
      </c>
      <c r="F197" s="177">
        <f t="shared" ref="F197:L197" si="165">+F35</f>
        <v>787</v>
      </c>
      <c r="G197" s="177">
        <f t="shared" si="165"/>
        <v>834</v>
      </c>
      <c r="H197" s="177">
        <f t="shared" si="165"/>
        <v>873</v>
      </c>
      <c r="I197" s="177">
        <f t="shared" si="165"/>
        <v>913</v>
      </c>
      <c r="J197" s="177">
        <f t="shared" si="165"/>
        <v>913</v>
      </c>
      <c r="K197" s="177">
        <f t="shared" si="165"/>
        <v>913</v>
      </c>
      <c r="L197" s="177">
        <f t="shared" si="165"/>
        <v>913</v>
      </c>
      <c r="M197" s="177"/>
      <c r="N197" s="177"/>
      <c r="O197" s="269">
        <f>+L197*M186</f>
        <v>913.65401146131808</v>
      </c>
    </row>
    <row r="198" spans="4:15">
      <c r="D198" s="185" t="str">
        <f>"5.  "&amp;EndYear-6</f>
        <v>5.  2010</v>
      </c>
      <c r="E198" s="177">
        <f t="shared" si="162"/>
        <v>590</v>
      </c>
      <c r="F198" s="177">
        <f t="shared" ref="F198:K198" si="166">+F36</f>
        <v>1033</v>
      </c>
      <c r="G198" s="177">
        <f t="shared" si="166"/>
        <v>1105</v>
      </c>
      <c r="H198" s="177">
        <f t="shared" si="166"/>
        <v>1131</v>
      </c>
      <c r="I198" s="177">
        <f t="shared" si="166"/>
        <v>1144</v>
      </c>
      <c r="J198" s="177">
        <f t="shared" si="166"/>
        <v>1150</v>
      </c>
      <c r="K198" s="177">
        <f t="shared" si="166"/>
        <v>1151</v>
      </c>
      <c r="L198" s="177"/>
      <c r="M198" s="177"/>
      <c r="N198" s="177"/>
      <c r="O198" s="269">
        <f>+K198*L186</f>
        <v>1151.8244985673352</v>
      </c>
    </row>
    <row r="199" spans="4:15">
      <c r="D199" s="185" t="str">
        <f>"6.  "&amp;EndYear-5</f>
        <v>6.  2011</v>
      </c>
      <c r="E199" s="177">
        <f t="shared" si="162"/>
        <v>801</v>
      </c>
      <c r="F199" s="177">
        <f>+F37</f>
        <v>1301</v>
      </c>
      <c r="G199" s="177">
        <f>+G37</f>
        <v>1486</v>
      </c>
      <c r="H199" s="177">
        <f>+H37</f>
        <v>1509</v>
      </c>
      <c r="I199" s="177">
        <f>+I37</f>
        <v>1547</v>
      </c>
      <c r="J199" s="177">
        <f>+J37</f>
        <v>1548</v>
      </c>
      <c r="K199" s="177"/>
      <c r="L199" s="177"/>
      <c r="M199" s="177"/>
      <c r="N199" s="177"/>
      <c r="O199" s="269">
        <f>+J199*K186</f>
        <v>1549.5958705386299</v>
      </c>
    </row>
    <row r="200" spans="4:15">
      <c r="D200" s="185" t="str">
        <f>"7.  "&amp;EndYear-4</f>
        <v>7.  2012</v>
      </c>
      <c r="E200" s="177">
        <f t="shared" si="162"/>
        <v>636</v>
      </c>
      <c r="F200" s="177">
        <f>+F38</f>
        <v>1043</v>
      </c>
      <c r="G200" s="177">
        <f>+G38</f>
        <v>1152</v>
      </c>
      <c r="H200" s="177">
        <f>+H38</f>
        <v>1200</v>
      </c>
      <c r="I200" s="177">
        <f>+I38</f>
        <v>1226</v>
      </c>
      <c r="J200" s="177"/>
      <c r="K200" s="177"/>
      <c r="L200" s="177"/>
      <c r="M200" s="177"/>
      <c r="N200" s="177"/>
      <c r="O200" s="269">
        <f>+I200*J186</f>
        <v>1230.4323754622153</v>
      </c>
    </row>
    <row r="201" spans="4:15">
      <c r="D201" s="185" t="str">
        <f>"8.  "&amp;EndYear-3</f>
        <v>8.  2013</v>
      </c>
      <c r="E201" s="177">
        <f t="shared" si="162"/>
        <v>778</v>
      </c>
      <c r="F201" s="177">
        <f>+F39</f>
        <v>1348</v>
      </c>
      <c r="G201" s="177">
        <f>+G39</f>
        <v>1495</v>
      </c>
      <c r="H201" s="177">
        <f>+H39</f>
        <v>1548</v>
      </c>
      <c r="I201" s="177"/>
      <c r="J201" s="177"/>
      <c r="K201" s="177"/>
      <c r="L201" s="177"/>
      <c r="M201" s="177"/>
      <c r="N201" s="177"/>
      <c r="O201" s="269">
        <f>+H201*I186</f>
        <v>1594.5848120787689</v>
      </c>
    </row>
    <row r="202" spans="4:15">
      <c r="D202" s="185" t="str">
        <f>"9.  "&amp;EndYear-2</f>
        <v>9.  2014</v>
      </c>
      <c r="E202" s="177">
        <f t="shared" si="162"/>
        <v>1003</v>
      </c>
      <c r="F202" s="177">
        <f>+F40</f>
        <v>1559</v>
      </c>
      <c r="G202" s="177">
        <f>+G40</f>
        <v>1768</v>
      </c>
      <c r="H202" s="177"/>
      <c r="I202" s="177"/>
      <c r="J202" s="177"/>
      <c r="K202" s="177"/>
      <c r="L202" s="177"/>
      <c r="M202" s="177"/>
      <c r="N202" s="177"/>
      <c r="O202" s="269">
        <f>+G202*H186</f>
        <v>1880.5358810602033</v>
      </c>
    </row>
    <row r="203" spans="4:15">
      <c r="D203" s="185" t="str">
        <f>"10.  "&amp;EndYear-1</f>
        <v>10.  2015</v>
      </c>
      <c r="E203" s="177">
        <f t="shared" si="162"/>
        <v>888</v>
      </c>
      <c r="F203" s="177">
        <f>+F41</f>
        <v>1342</v>
      </c>
      <c r="G203" s="177"/>
      <c r="H203" s="177"/>
      <c r="I203" s="177"/>
      <c r="J203" s="177"/>
      <c r="K203" s="177"/>
      <c r="L203" s="177"/>
      <c r="M203" s="177"/>
      <c r="N203" s="177"/>
      <c r="O203" s="269">
        <f>+F203*G186</f>
        <v>1587.1530054484097</v>
      </c>
    </row>
    <row r="204" spans="4:15">
      <c r="D204" s="186" t="str">
        <f>"11.  "&amp;EndYear</f>
        <v>11.  2016</v>
      </c>
      <c r="E204" s="193">
        <f t="shared" si="162"/>
        <v>653</v>
      </c>
      <c r="F204" s="193"/>
      <c r="G204" s="193"/>
      <c r="H204" s="193"/>
      <c r="I204" s="193"/>
      <c r="J204" s="193"/>
      <c r="K204" s="193"/>
      <c r="L204" s="193"/>
      <c r="M204" s="193"/>
      <c r="N204" s="193"/>
      <c r="O204" s="264">
        <f>+E204*F186</f>
        <v>1245.2999022907927</v>
      </c>
    </row>
    <row r="205" spans="4:15">
      <c r="D205" s="239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</row>
    <row r="206" spans="4:15">
      <c r="D206" s="268" t="str">
        <f>+"Sample Calculations for "&amp;EndYear&amp;" Using CDF"</f>
        <v>Sample Calculations for 2016 Using CDF</v>
      </c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</row>
    <row r="207" spans="4:15">
      <c r="D207" s="268" t="str">
        <f>+EndYear&amp;" Using CDFs"</f>
        <v>2016 Using CDFs</v>
      </c>
      <c r="E207" s="240"/>
      <c r="F207" s="240">
        <v>1245</v>
      </c>
      <c r="G207" s="265" t="str">
        <f>+" =  "&amp;E204&amp;" * "&amp;ROUND(F$186,3)</f>
        <v xml:space="preserve"> =  653 * 1.907</v>
      </c>
      <c r="H207" s="240"/>
      <c r="I207" s="265" t="str">
        <f>+" =  ."&amp;E204&amp;" * "&amp;ROUND(F184,3)&amp;" * "&amp;ROUND(G184,3)&amp;" * "&amp;ROUND(H184,3)&amp;" * "&amp;ROUND(I184,3)&amp;" * "&amp;ROUND(J184,3)&amp;" * "&amp;TEXT(ROUND(K184,3),"0.000")&amp;" * "&amp;TEXT(ROUND(L184,3),"0.000")&amp;" * "&amp;TEXT(ROUND(M184,3),"0.000")&amp;"* "&amp;ROUND(N184,3)</f>
        <v xml:space="preserve"> =  .653 * 1.612 * 1.112 * 1.033 * 1.026 * 1.003 * 1.000 * 1.000 * 1.000* 1.001</v>
      </c>
      <c r="J207" s="240"/>
      <c r="K207" s="240"/>
      <c r="L207" s="240"/>
      <c r="M207" s="240"/>
      <c r="N207" s="240"/>
      <c r="O207" s="240"/>
    </row>
    <row r="208" spans="4:15">
      <c r="D208" s="239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</row>
    <row r="212" spans="4:28" ht="38.25">
      <c r="D212" s="184"/>
      <c r="E212" s="251" t="s">
        <v>153</v>
      </c>
      <c r="F212" s="181"/>
      <c r="G212" s="181"/>
      <c r="H212" s="181"/>
      <c r="I212" s="181"/>
      <c r="J212" s="181"/>
      <c r="K212" s="181"/>
      <c r="L212" s="181"/>
      <c r="M212" s="181"/>
      <c r="N212" s="180"/>
      <c r="R212" s="184"/>
      <c r="S212" s="251" t="s">
        <v>253</v>
      </c>
      <c r="T212" s="181"/>
      <c r="U212" s="181"/>
      <c r="V212" s="181"/>
      <c r="W212" s="181"/>
      <c r="X212" s="181"/>
      <c r="Y212" s="181"/>
      <c r="Z212" s="181"/>
      <c r="AA212" s="181"/>
      <c r="AB212" s="180"/>
    </row>
    <row r="213" spans="4:28">
      <c r="D213" s="252" t="s">
        <v>67</v>
      </c>
      <c r="E213" s="174">
        <v>1</v>
      </c>
      <c r="F213" s="174">
        <f>+E213+1</f>
        <v>2</v>
      </c>
      <c r="G213" s="174">
        <f t="shared" ref="G213" si="167">+F213+1</f>
        <v>3</v>
      </c>
      <c r="H213" s="174">
        <f t="shared" ref="H213" si="168">+G213+1</f>
        <v>4</v>
      </c>
      <c r="I213" s="174">
        <f t="shared" ref="I213" si="169">+H213+1</f>
        <v>5</v>
      </c>
      <c r="J213" s="174">
        <f t="shared" ref="J213" si="170">+I213+1</f>
        <v>6</v>
      </c>
      <c r="K213" s="174">
        <f t="shared" ref="K213" si="171">+J213+1</f>
        <v>7</v>
      </c>
      <c r="L213" s="174">
        <f t="shared" ref="L213" si="172">+K213+1</f>
        <v>8</v>
      </c>
      <c r="M213" s="174">
        <f t="shared" ref="M213" si="173">+L213+1</f>
        <v>9</v>
      </c>
      <c r="N213" s="174">
        <f t="shared" ref="N213" si="174">+M213+1</f>
        <v>10</v>
      </c>
      <c r="R213" s="252" t="s">
        <v>67</v>
      </c>
      <c r="S213" s="174">
        <v>1</v>
      </c>
      <c r="T213" s="174">
        <f>+S213+1</f>
        <v>2</v>
      </c>
      <c r="U213" s="174">
        <f t="shared" ref="U213" si="175">+T213+1</f>
        <v>3</v>
      </c>
      <c r="V213" s="174">
        <f t="shared" ref="V213" si="176">+U213+1</f>
        <v>4</v>
      </c>
      <c r="W213" s="174">
        <f t="shared" ref="W213" si="177">+V213+1</f>
        <v>5</v>
      </c>
      <c r="X213" s="174">
        <f t="shared" ref="X213" si="178">+W213+1</f>
        <v>6</v>
      </c>
      <c r="Y213" s="174">
        <f t="shared" ref="Y213" si="179">+X213+1</f>
        <v>7</v>
      </c>
      <c r="Z213" s="174">
        <f t="shared" ref="Z213" si="180">+Y213+1</f>
        <v>8</v>
      </c>
      <c r="AA213" s="174">
        <f t="shared" ref="AA213" si="181">+Z213+1</f>
        <v>9</v>
      </c>
      <c r="AB213" s="174">
        <f t="shared" ref="AB213" si="182">+AA213+1</f>
        <v>10</v>
      </c>
    </row>
    <row r="214" spans="4:28">
      <c r="D214" s="252" t="s">
        <v>70</v>
      </c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R214" s="252" t="s">
        <v>70</v>
      </c>
      <c r="S214" s="175"/>
      <c r="T214" s="175"/>
      <c r="U214" s="175"/>
      <c r="V214" s="175"/>
      <c r="W214" s="175"/>
      <c r="X214" s="175"/>
      <c r="Y214" s="175"/>
      <c r="Z214" s="175"/>
      <c r="AA214" s="175"/>
      <c r="AB214" s="175"/>
    </row>
    <row r="215" spans="4:28">
      <c r="D215" s="252" t="s">
        <v>82</v>
      </c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  <c r="R215" s="252" t="s">
        <v>82</v>
      </c>
      <c r="S215" s="175"/>
      <c r="T215" s="175"/>
      <c r="U215" s="175"/>
      <c r="V215" s="175"/>
      <c r="W215" s="175"/>
      <c r="X215" s="175"/>
      <c r="Y215" s="175"/>
      <c r="Z215" s="175"/>
      <c r="AA215" s="175"/>
      <c r="AB215" s="175"/>
    </row>
    <row r="216" spans="4:28">
      <c r="D216" s="252" t="s">
        <v>14</v>
      </c>
      <c r="E216" s="190" t="str">
        <f>+E99</f>
        <v>12 - 24</v>
      </c>
      <c r="F216" s="190" t="str">
        <f t="shared" ref="F216:M216" si="183">+F99</f>
        <v>24 - 36</v>
      </c>
      <c r="G216" s="190" t="str">
        <f t="shared" si="183"/>
        <v>36 - 48</v>
      </c>
      <c r="H216" s="190" t="str">
        <f t="shared" si="183"/>
        <v>48 - 60</v>
      </c>
      <c r="I216" s="190" t="str">
        <f t="shared" si="183"/>
        <v>60 - 72</v>
      </c>
      <c r="J216" s="190" t="str">
        <f t="shared" si="183"/>
        <v>72 - 84</v>
      </c>
      <c r="K216" s="190" t="str">
        <f t="shared" si="183"/>
        <v>84 - 96</v>
      </c>
      <c r="L216" s="190" t="str">
        <f t="shared" si="183"/>
        <v>96 - 108</v>
      </c>
      <c r="M216" s="190" t="str">
        <f t="shared" si="183"/>
        <v>108 - 120</v>
      </c>
      <c r="N216" s="190"/>
      <c r="R216" s="252" t="s">
        <v>14</v>
      </c>
      <c r="S216" s="190">
        <f>+S99</f>
        <v>0</v>
      </c>
      <c r="T216" s="190">
        <f t="shared" ref="T216:AA216" si="184">+T99</f>
        <v>0</v>
      </c>
      <c r="U216" s="190">
        <f t="shared" si="184"/>
        <v>0</v>
      </c>
      <c r="V216" s="190">
        <f t="shared" si="184"/>
        <v>0</v>
      </c>
      <c r="W216" s="190">
        <f t="shared" si="184"/>
        <v>0</v>
      </c>
      <c r="X216" s="190">
        <f t="shared" si="184"/>
        <v>0</v>
      </c>
      <c r="Y216" s="190">
        <f t="shared" si="184"/>
        <v>0</v>
      </c>
      <c r="Z216" s="190">
        <f t="shared" si="184"/>
        <v>0</v>
      </c>
      <c r="AA216" s="190">
        <f t="shared" si="184"/>
        <v>0</v>
      </c>
      <c r="AB216" s="190"/>
    </row>
    <row r="217" spans="4:28">
      <c r="D217" s="245" t="s">
        <v>89</v>
      </c>
      <c r="E217" s="315"/>
      <c r="F217" s="315"/>
      <c r="G217" s="315"/>
      <c r="H217" s="315"/>
      <c r="I217" s="315"/>
      <c r="J217" s="315"/>
      <c r="K217" s="315"/>
      <c r="L217" s="315"/>
      <c r="M217" s="315"/>
      <c r="N217" s="177"/>
      <c r="R217" s="245" t="s">
        <v>89</v>
      </c>
      <c r="S217" s="315"/>
      <c r="T217" s="315"/>
      <c r="U217" s="315"/>
      <c r="V217" s="315"/>
      <c r="W217" s="315"/>
      <c r="X217" s="315"/>
      <c r="Y217" s="315"/>
      <c r="Z217" s="315"/>
      <c r="AA217" s="315"/>
      <c r="AB217" s="177"/>
    </row>
    <row r="218" spans="4:28">
      <c r="D218" s="313" t="str">
        <f>"2.  "&amp;EndYear-9</f>
        <v>2.  2007</v>
      </c>
      <c r="E218" s="316">
        <f t="shared" ref="E218:M226" si="185">+E101</f>
        <v>1.6589259796806968</v>
      </c>
      <c r="F218" s="316">
        <f t="shared" si="185"/>
        <v>1.1347331583552056</v>
      </c>
      <c r="G218" s="316">
        <f t="shared" si="185"/>
        <v>1.0601387818041634</v>
      </c>
      <c r="H218" s="316">
        <f t="shared" si="185"/>
        <v>1.0145454545454546</v>
      </c>
      <c r="I218" s="316">
        <f t="shared" si="185"/>
        <v>1.0007168458781361</v>
      </c>
      <c r="J218" s="316">
        <f t="shared" si="185"/>
        <v>1</v>
      </c>
      <c r="K218" s="316">
        <f t="shared" si="185"/>
        <v>1</v>
      </c>
      <c r="L218" s="316">
        <f t="shared" si="185"/>
        <v>1</v>
      </c>
      <c r="M218" s="316">
        <f t="shared" si="185"/>
        <v>1.0007163323782235</v>
      </c>
      <c r="N218" s="177"/>
      <c r="R218" s="313" t="str">
        <f>"2.  "&amp;EndYear-9</f>
        <v>2.  2007</v>
      </c>
      <c r="S218" s="316">
        <f>+T33/S33</f>
        <v>0.93799472295514508</v>
      </c>
      <c r="T218" s="316">
        <f t="shared" ref="T218:AA218" si="186">+U33/T33</f>
        <v>1.0218002812939522</v>
      </c>
      <c r="U218" s="316">
        <f t="shared" si="186"/>
        <v>0.98554714384033038</v>
      </c>
      <c r="V218" s="316">
        <f t="shared" si="186"/>
        <v>0.98882681564245811</v>
      </c>
      <c r="W218" s="316">
        <f t="shared" si="186"/>
        <v>0.99011299435028244</v>
      </c>
      <c r="X218" s="316">
        <f t="shared" si="186"/>
        <v>0.99928673323823114</v>
      </c>
      <c r="Y218" s="316">
        <f t="shared" si="186"/>
        <v>1</v>
      </c>
      <c r="Z218" s="316">
        <f t="shared" si="186"/>
        <v>0.99928622412562451</v>
      </c>
      <c r="AA218" s="316">
        <f t="shared" si="186"/>
        <v>1.0007142857142857</v>
      </c>
      <c r="AB218" s="177"/>
    </row>
    <row r="219" spans="4:28">
      <c r="D219" s="313" t="str">
        <f>"3.  "&amp;EndYear-8</f>
        <v>3.  2008</v>
      </c>
      <c r="E219" s="316">
        <f t="shared" si="185"/>
        <v>1.8336520076481835</v>
      </c>
      <c r="F219" s="316">
        <f t="shared" si="185"/>
        <v>1.0740354535974974</v>
      </c>
      <c r="G219" s="316">
        <f t="shared" si="185"/>
        <v>1.0495145631067961</v>
      </c>
      <c r="H219" s="316">
        <f t="shared" si="185"/>
        <v>1.0277520814061054</v>
      </c>
      <c r="I219" s="316">
        <f t="shared" si="185"/>
        <v>1.0063006300630064</v>
      </c>
      <c r="J219" s="316">
        <f t="shared" si="185"/>
        <v>1</v>
      </c>
      <c r="K219" s="316">
        <f t="shared" si="185"/>
        <v>1</v>
      </c>
      <c r="L219" s="316">
        <f t="shared" si="185"/>
        <v>1</v>
      </c>
      <c r="M219" s="316"/>
      <c r="N219" s="177"/>
      <c r="R219" s="313" t="str">
        <f>"3.  "&amp;EndYear-8</f>
        <v>3.  2008</v>
      </c>
      <c r="S219" s="316">
        <f t="shared" ref="S219:Z226" si="187">+T34/S34</f>
        <v>1.0616071428571427</v>
      </c>
      <c r="T219" s="316">
        <f t="shared" si="187"/>
        <v>0.97056349873843561</v>
      </c>
      <c r="U219" s="316">
        <f t="shared" si="187"/>
        <v>1.0121317157712304</v>
      </c>
      <c r="V219" s="316">
        <f t="shared" si="187"/>
        <v>0.96232876712328763</v>
      </c>
      <c r="W219" s="316">
        <f t="shared" si="187"/>
        <v>0.99555160142348753</v>
      </c>
      <c r="X219" s="316">
        <f t="shared" si="187"/>
        <v>0.99910634495084893</v>
      </c>
      <c r="Y219" s="316">
        <f t="shared" si="187"/>
        <v>1</v>
      </c>
      <c r="Z219" s="316">
        <f t="shared" si="187"/>
        <v>1</v>
      </c>
      <c r="AA219" s="316"/>
      <c r="AB219" s="177"/>
    </row>
    <row r="220" spans="4:28">
      <c r="D220" s="313" t="str">
        <f>"4.  "&amp;EndYear-7</f>
        <v>4.  2009</v>
      </c>
      <c r="E220" s="316">
        <f t="shared" si="185"/>
        <v>1.6603375527426161</v>
      </c>
      <c r="F220" s="316">
        <f t="shared" si="185"/>
        <v>1.059720457433291</v>
      </c>
      <c r="G220" s="316">
        <f t="shared" si="185"/>
        <v>1.0467625899280575</v>
      </c>
      <c r="H220" s="316">
        <f t="shared" si="185"/>
        <v>1.0458190148911799</v>
      </c>
      <c r="I220" s="316">
        <f t="shared" si="185"/>
        <v>1</v>
      </c>
      <c r="J220" s="316">
        <f t="shared" si="185"/>
        <v>1</v>
      </c>
      <c r="K220" s="316">
        <f t="shared" si="185"/>
        <v>1</v>
      </c>
      <c r="L220" s="316"/>
      <c r="M220" s="316"/>
      <c r="N220" s="177"/>
      <c r="R220" s="313" t="str">
        <f>"4.  "&amp;EndYear-7</f>
        <v>4.  2009</v>
      </c>
      <c r="S220" s="316">
        <f t="shared" si="187"/>
        <v>0.9420423183072677</v>
      </c>
      <c r="T220" s="316">
        <f t="shared" si="187"/>
        <v>0.908203125</v>
      </c>
      <c r="U220" s="316">
        <f t="shared" si="187"/>
        <v>1.0064516129032257</v>
      </c>
      <c r="V220" s="316">
        <f t="shared" si="187"/>
        <v>0.9786324786324786</v>
      </c>
      <c r="W220" s="316">
        <f t="shared" si="187"/>
        <v>0.99890829694323147</v>
      </c>
      <c r="X220" s="316">
        <f t="shared" si="187"/>
        <v>0.99781420765027318</v>
      </c>
      <c r="Y220" s="316">
        <f t="shared" si="187"/>
        <v>1</v>
      </c>
      <c r="Z220" s="316"/>
      <c r="AA220" s="316"/>
      <c r="AB220" s="177"/>
    </row>
    <row r="221" spans="4:28">
      <c r="D221" s="313" t="str">
        <f>"5.  "&amp;EndYear-6</f>
        <v>5.  2010</v>
      </c>
      <c r="E221" s="316">
        <f t="shared" si="185"/>
        <v>1.7508474576271187</v>
      </c>
      <c r="F221" s="316">
        <f t="shared" si="185"/>
        <v>1.0696999031945789</v>
      </c>
      <c r="G221" s="316">
        <f t="shared" si="185"/>
        <v>1.0235294117647058</v>
      </c>
      <c r="H221" s="316">
        <f t="shared" si="185"/>
        <v>1.0114942528735633</v>
      </c>
      <c r="I221" s="316">
        <f t="shared" si="185"/>
        <v>1.0052447552447552</v>
      </c>
      <c r="J221" s="316">
        <f t="shared" si="185"/>
        <v>1.0008695652173913</v>
      </c>
      <c r="K221" s="316"/>
      <c r="L221" s="316"/>
      <c r="M221" s="316"/>
      <c r="N221" s="177"/>
      <c r="R221" s="313" t="str">
        <f>"5.  "&amp;EndYear-6</f>
        <v>5.  2010</v>
      </c>
      <c r="S221" s="316">
        <f t="shared" si="187"/>
        <v>0.95849056603773586</v>
      </c>
      <c r="T221" s="316">
        <f t="shared" si="187"/>
        <v>0.93858267716535437</v>
      </c>
      <c r="U221" s="316">
        <f t="shared" si="187"/>
        <v>0.97231543624161076</v>
      </c>
      <c r="V221" s="316">
        <f t="shared" si="187"/>
        <v>0.99223468507333912</v>
      </c>
      <c r="W221" s="316">
        <f t="shared" si="187"/>
        <v>1.0034782608695652</v>
      </c>
      <c r="X221" s="316">
        <f t="shared" si="187"/>
        <v>0.99740034662045063</v>
      </c>
      <c r="Y221" s="316"/>
      <c r="Z221" s="316"/>
      <c r="AA221" s="316"/>
      <c r="AB221" s="177"/>
    </row>
    <row r="222" spans="4:28">
      <c r="D222" s="313" t="str">
        <f>"6.  "&amp;EndYear-5</f>
        <v>6.  2011</v>
      </c>
      <c r="E222" s="316">
        <f t="shared" si="185"/>
        <v>1.6242197253433208</v>
      </c>
      <c r="F222" s="316">
        <f t="shared" si="185"/>
        <v>1.1421983089930823</v>
      </c>
      <c r="G222" s="316">
        <f t="shared" si="185"/>
        <v>1.015477792732167</v>
      </c>
      <c r="H222" s="316">
        <f t="shared" si="185"/>
        <v>1.0251822398939696</v>
      </c>
      <c r="I222" s="316">
        <f t="shared" si="185"/>
        <v>1.0006464124111183</v>
      </c>
      <c r="J222" s="316"/>
      <c r="K222" s="316"/>
      <c r="L222" s="316"/>
      <c r="M222" s="316"/>
      <c r="N222" s="177"/>
      <c r="R222" s="313" t="str">
        <f>"6.  "&amp;EndYear-5</f>
        <v>6.  2011</v>
      </c>
      <c r="S222" s="316">
        <f t="shared" si="187"/>
        <v>1.0485312899106003</v>
      </c>
      <c r="T222" s="316">
        <f t="shared" si="187"/>
        <v>0.97381242387332523</v>
      </c>
      <c r="U222" s="316">
        <f t="shared" si="187"/>
        <v>0.97873671044402755</v>
      </c>
      <c r="V222" s="316">
        <f t="shared" si="187"/>
        <v>0.99552715654952073</v>
      </c>
      <c r="W222" s="316">
        <f t="shared" si="187"/>
        <v>0.99807445442875486</v>
      </c>
      <c r="X222" s="316"/>
      <c r="Y222" s="316"/>
      <c r="Z222" s="316"/>
      <c r="AA222" s="316"/>
      <c r="AB222" s="177"/>
    </row>
    <row r="223" spans="4:28">
      <c r="D223" s="313" t="str">
        <f>"7.  "&amp;EndYear-4</f>
        <v>7.  2012</v>
      </c>
      <c r="E223" s="316">
        <f t="shared" si="185"/>
        <v>1.6399371069182389</v>
      </c>
      <c r="F223" s="316">
        <f t="shared" si="185"/>
        <v>1.1045062320230106</v>
      </c>
      <c r="G223" s="316">
        <f t="shared" si="185"/>
        <v>1.0416666666666667</v>
      </c>
      <c r="H223" s="316">
        <f t="shared" si="185"/>
        <v>1.0216666666666667</v>
      </c>
      <c r="I223" s="316"/>
      <c r="J223" s="316"/>
      <c r="K223" s="316"/>
      <c r="L223" s="316"/>
      <c r="M223" s="316"/>
      <c r="N223" s="177"/>
      <c r="R223" s="313" t="str">
        <f>"7.  "&amp;EndYear-4</f>
        <v>7.  2012</v>
      </c>
      <c r="S223" s="316">
        <f t="shared" si="187"/>
        <v>0.94026377036462372</v>
      </c>
      <c r="T223" s="316">
        <f t="shared" si="187"/>
        <v>0.99834983498349839</v>
      </c>
      <c r="U223" s="316">
        <f t="shared" si="187"/>
        <v>1.0413223140495869</v>
      </c>
      <c r="V223" s="316">
        <f t="shared" si="187"/>
        <v>0.97460317460317458</v>
      </c>
      <c r="W223" s="316"/>
      <c r="X223" s="316"/>
      <c r="Y223" s="316"/>
      <c r="Z223" s="316"/>
      <c r="AA223" s="316"/>
      <c r="AB223" s="177"/>
    </row>
    <row r="224" spans="4:28">
      <c r="D224" s="313" t="str">
        <f>"8.  "&amp;EndYear-3</f>
        <v>8.  2013</v>
      </c>
      <c r="E224" s="316">
        <f t="shared" si="185"/>
        <v>1.7326478149100257</v>
      </c>
      <c r="F224" s="316">
        <f t="shared" si="185"/>
        <v>1.1090504451038576</v>
      </c>
      <c r="G224" s="316">
        <f t="shared" si="185"/>
        <v>1.0354515050167223</v>
      </c>
      <c r="H224" s="316"/>
      <c r="I224" s="316"/>
      <c r="J224" s="316"/>
      <c r="K224" s="316"/>
      <c r="L224" s="316"/>
      <c r="M224" s="316"/>
      <c r="N224" s="177"/>
      <c r="R224" s="313" t="str">
        <f>"8.  "&amp;EndYear-3</f>
        <v>8.  2013</v>
      </c>
      <c r="S224" s="316">
        <f t="shared" si="187"/>
        <v>1.0012531328320802</v>
      </c>
      <c r="T224" s="316">
        <f t="shared" si="187"/>
        <v>0.9856070087609512</v>
      </c>
      <c r="U224" s="316">
        <f t="shared" si="187"/>
        <v>0.99111111111111116</v>
      </c>
      <c r="V224" s="316"/>
      <c r="W224" s="316"/>
      <c r="X224" s="316"/>
      <c r="Y224" s="316"/>
      <c r="Z224" s="316"/>
      <c r="AA224" s="316"/>
      <c r="AB224" s="177"/>
    </row>
    <row r="225" spans="4:28">
      <c r="D225" s="313" t="str">
        <f>"9.  "&amp;EndYear-2</f>
        <v>9.  2014</v>
      </c>
      <c r="E225" s="316">
        <f t="shared" si="185"/>
        <v>1.5543369890329013</v>
      </c>
      <c r="F225" s="316">
        <f t="shared" si="185"/>
        <v>1.1340602950609364</v>
      </c>
      <c r="G225" s="316"/>
      <c r="H225" s="316"/>
      <c r="I225" s="316"/>
      <c r="J225" s="316"/>
      <c r="K225" s="316"/>
      <c r="L225" s="316"/>
      <c r="M225" s="316"/>
      <c r="N225" s="177"/>
      <c r="R225" s="313" t="str">
        <f>"9.  "&amp;EndYear-2</f>
        <v>9.  2014</v>
      </c>
      <c r="S225" s="316">
        <f t="shared" si="187"/>
        <v>0.97294429708222807</v>
      </c>
      <c r="T225" s="316">
        <f t="shared" si="187"/>
        <v>1.0239912758996728</v>
      </c>
      <c r="U225" s="316"/>
      <c r="V225" s="316"/>
      <c r="W225" s="316"/>
      <c r="X225" s="316"/>
      <c r="Y225" s="316"/>
      <c r="Z225" s="316"/>
      <c r="AA225" s="316"/>
      <c r="AB225" s="177"/>
    </row>
    <row r="226" spans="4:28">
      <c r="D226" s="313" t="str">
        <f>"10.  "&amp;EndYear-1</f>
        <v>10.  2015</v>
      </c>
      <c r="E226" s="316">
        <f t="shared" si="185"/>
        <v>1.5112612612612613</v>
      </c>
      <c r="F226" s="316"/>
      <c r="G226" s="316"/>
      <c r="H226" s="316"/>
      <c r="I226" s="316"/>
      <c r="J226" s="316"/>
      <c r="K226" s="316"/>
      <c r="L226" s="316"/>
      <c r="M226" s="316"/>
      <c r="N226" s="177"/>
      <c r="R226" s="313" t="str">
        <f>"10.  "&amp;EndYear-1</f>
        <v>10.  2015</v>
      </c>
      <c r="S226" s="316">
        <f t="shared" si="187"/>
        <v>1.0757880617035547</v>
      </c>
      <c r="T226" s="316"/>
      <c r="U226" s="316"/>
      <c r="V226" s="316"/>
      <c r="W226" s="316"/>
      <c r="X226" s="316"/>
      <c r="Y226" s="316"/>
      <c r="Z226" s="316"/>
      <c r="AA226" s="316"/>
      <c r="AB226" s="177"/>
    </row>
    <row r="227" spans="4:28">
      <c r="D227" s="314" t="str">
        <f>"10.  "&amp;EndYear</f>
        <v>10.  2016</v>
      </c>
      <c r="E227" s="317"/>
      <c r="F227" s="317"/>
      <c r="G227" s="317"/>
      <c r="H227" s="317"/>
      <c r="I227" s="317"/>
      <c r="J227" s="317"/>
      <c r="K227" s="317"/>
      <c r="L227" s="317"/>
      <c r="M227" s="317"/>
      <c r="N227" s="178"/>
      <c r="R227" s="314" t="str">
        <f>"10.  "&amp;EndYear</f>
        <v>10.  2016</v>
      </c>
      <c r="S227" s="317"/>
      <c r="T227" s="317"/>
      <c r="U227" s="317"/>
      <c r="V227" s="317"/>
      <c r="W227" s="317"/>
      <c r="X227" s="317"/>
      <c r="Y227" s="317"/>
      <c r="Z227" s="317"/>
      <c r="AA227" s="317"/>
      <c r="AB227" s="178"/>
    </row>
    <row r="228" spans="4:28">
      <c r="D228" s="239"/>
      <c r="E228" s="240"/>
      <c r="F228" s="240"/>
      <c r="G228" s="240"/>
      <c r="H228" s="240"/>
      <c r="I228" s="240"/>
      <c r="J228" s="240"/>
      <c r="K228" s="240"/>
      <c r="L228" s="240"/>
      <c r="M228" s="240"/>
      <c r="N228" s="250"/>
      <c r="R228" s="239"/>
      <c r="S228" s="240"/>
      <c r="T228" s="240"/>
      <c r="U228" s="240"/>
      <c r="V228" s="240"/>
      <c r="W228" s="240"/>
      <c r="X228" s="240"/>
      <c r="Y228" s="240"/>
      <c r="Z228" s="240"/>
      <c r="AA228" s="240"/>
      <c r="AB228" s="250"/>
    </row>
    <row r="229" spans="4:28">
      <c r="D229" s="253" t="s">
        <v>135</v>
      </c>
      <c r="E229" s="254">
        <f>+E112</f>
        <v>1.6629073216849291</v>
      </c>
      <c r="F229" s="254">
        <f t="shared" ref="F229:M229" si="188">+F112</f>
        <v>1.1035005317201825</v>
      </c>
      <c r="G229" s="254">
        <f t="shared" si="188"/>
        <v>1.0389344730027541</v>
      </c>
      <c r="H229" s="254">
        <f t="shared" si="188"/>
        <v>1.0244099517128231</v>
      </c>
      <c r="I229" s="254">
        <f t="shared" si="188"/>
        <v>1.0025817287194032</v>
      </c>
      <c r="J229" s="254">
        <f t="shared" si="188"/>
        <v>1.0002173913043477</v>
      </c>
      <c r="K229" s="254">
        <f t="shared" si="188"/>
        <v>1</v>
      </c>
      <c r="L229" s="254">
        <f t="shared" si="188"/>
        <v>1</v>
      </c>
      <c r="M229" s="254">
        <f t="shared" si="188"/>
        <v>1.0007163323782235</v>
      </c>
      <c r="N229" s="250"/>
      <c r="R229" s="253" t="s">
        <v>135</v>
      </c>
      <c r="S229" s="254">
        <f>+AVERAGE(S218:S226)</f>
        <v>0.9932128113389308</v>
      </c>
      <c r="T229" s="254">
        <f>+AVERAGE(T218:T225)</f>
        <v>0.97761376571439862</v>
      </c>
      <c r="U229" s="254">
        <f>+AVERAGE(U218:U224)</f>
        <v>0.99823086348016055</v>
      </c>
      <c r="V229" s="254">
        <f>+AVERAGE(V218:V223)</f>
        <v>0.98202551293737661</v>
      </c>
      <c r="W229" s="254">
        <f>+AVERAGE(W218:W222)</f>
        <v>0.99722512160306442</v>
      </c>
      <c r="X229" s="254">
        <f>+AVERAGE(X218:X221)</f>
        <v>0.99840190811495089</v>
      </c>
      <c r="Y229" s="254">
        <f>+AVERAGE(Y218:Y220)</f>
        <v>1</v>
      </c>
      <c r="Z229" s="254">
        <f>+AVERAGE(Z218:Z219)</f>
        <v>0.9996431120628122</v>
      </c>
      <c r="AA229" s="254">
        <f>+AA218</f>
        <v>1.0007142857142857</v>
      </c>
      <c r="AB229" s="250"/>
    </row>
    <row r="230" spans="4:28">
      <c r="D230" s="239" t="s">
        <v>136</v>
      </c>
      <c r="E230" s="254">
        <f t="shared" ref="E230:K230" si="189">+E113</f>
        <v>1.5994153550680625</v>
      </c>
      <c r="F230" s="254">
        <f t="shared" si="189"/>
        <v>1.1158723240626014</v>
      </c>
      <c r="G230" s="254">
        <f t="shared" si="189"/>
        <v>1.0308653214718519</v>
      </c>
      <c r="H230" s="254">
        <f t="shared" si="189"/>
        <v>1.0194477198114</v>
      </c>
      <c r="I230" s="254">
        <f t="shared" si="189"/>
        <v>1.0019637225519578</v>
      </c>
      <c r="J230" s="254">
        <f t="shared" si="189"/>
        <v>1.0002898550724637</v>
      </c>
      <c r="K230" s="254">
        <f t="shared" si="189"/>
        <v>1</v>
      </c>
      <c r="L230" s="254"/>
      <c r="M230" s="254"/>
      <c r="N230" s="250"/>
      <c r="R230" s="239" t="s">
        <v>136</v>
      </c>
      <c r="S230" s="254">
        <f>+AVERAGE(S224:S226)</f>
        <v>1.0166618305392878</v>
      </c>
      <c r="T230" s="254">
        <f>+AVERAGE(T223:T225)</f>
        <v>1.0026493732147073</v>
      </c>
      <c r="U230" s="254">
        <f>+AVERAGE(U222:U224)</f>
        <v>1.0037233785349085</v>
      </c>
      <c r="V230" s="254">
        <f>+AVERAGE(V221:V223)</f>
        <v>0.98745500540867814</v>
      </c>
      <c r="W230" s="254">
        <f>+AVERAGE(W220:W222)</f>
        <v>1.0001536707471839</v>
      </c>
      <c r="X230" s="254">
        <f>+AVERAGE(X219:X221)</f>
        <v>0.99810696640719099</v>
      </c>
      <c r="Y230" s="254">
        <f>+AVERAGE(Y218:Y220)</f>
        <v>1</v>
      </c>
      <c r="Z230" s="240"/>
      <c r="AA230" s="240"/>
      <c r="AB230" s="250"/>
    </row>
    <row r="231" spans="4:28">
      <c r="D231" s="239" t="s">
        <v>137</v>
      </c>
      <c r="E231" s="254">
        <f t="shared" ref="E231:I231" si="190">+E114</f>
        <v>1.6124805794931496</v>
      </c>
      <c r="F231" s="254">
        <f t="shared" si="190"/>
        <v>1.1119030368750931</v>
      </c>
      <c r="G231" s="254">
        <f t="shared" si="190"/>
        <v>1.0325775932216641</v>
      </c>
      <c r="H231" s="254">
        <f t="shared" si="190"/>
        <v>1.0263828511462969</v>
      </c>
      <c r="I231" s="254">
        <f t="shared" si="190"/>
        <v>1.0025817287194032</v>
      </c>
      <c r="J231" s="254"/>
      <c r="K231" s="254"/>
      <c r="L231" s="254"/>
      <c r="M231" s="254"/>
      <c r="N231" s="250"/>
      <c r="R231" s="239" t="s">
        <v>137</v>
      </c>
      <c r="S231" s="254">
        <f>+AVERAGE(S222:S226)</f>
        <v>1.0077561103786175</v>
      </c>
      <c r="T231" s="254">
        <f>+AVERAGE(T221:T225)</f>
        <v>0.98406864413656037</v>
      </c>
      <c r="U231" s="254">
        <f>+AVERAGE(U220:U224)</f>
        <v>0.99798743694991254</v>
      </c>
      <c r="V231" s="254">
        <f>+AVERAGE(V219:V223)</f>
        <v>0.98066525239636015</v>
      </c>
      <c r="W231" s="254">
        <f>+AVERAGE(W218:W222)</f>
        <v>0.99722512160306442</v>
      </c>
      <c r="X231" s="254"/>
      <c r="Y231" s="254"/>
      <c r="Z231" s="240"/>
      <c r="AA231" s="240"/>
      <c r="AB231" s="250"/>
    </row>
    <row r="232" spans="4:28">
      <c r="D232" s="253" t="s">
        <v>139</v>
      </c>
      <c r="E232" s="254">
        <f t="shared" ref="E232:K232" si="191">+E115</f>
        <v>1.5919820157362308</v>
      </c>
      <c r="F232" s="254">
        <f t="shared" si="191"/>
        <v>1.1177215189873417</v>
      </c>
      <c r="G232" s="254">
        <f t="shared" si="191"/>
        <v>1.0300024195499637</v>
      </c>
      <c r="H232" s="254">
        <f t="shared" si="191"/>
        <v>1.0200520833333333</v>
      </c>
      <c r="I232" s="254">
        <f t="shared" si="191"/>
        <v>1.0019422863485017</v>
      </c>
      <c r="J232" s="254">
        <f t="shared" si="191"/>
        <v>1.0003143665513989</v>
      </c>
      <c r="K232" s="254">
        <f t="shared" si="191"/>
        <v>1</v>
      </c>
      <c r="L232" s="254"/>
      <c r="M232" s="254"/>
      <c r="N232" s="250"/>
      <c r="R232" s="253" t="s">
        <v>139</v>
      </c>
      <c r="S232" s="254">
        <f>+SUM(T39:T41)/SUM(S39:S41)</f>
        <v>1.0128720836685439</v>
      </c>
      <c r="T232" s="254">
        <f>+SUM(U38:U40)/SUM(T38:T40)</f>
        <v>1.0040913006029286</v>
      </c>
      <c r="U232" s="254">
        <f>+SUM(V37:V39)/SUM(U37:U39)</f>
        <v>1.000456204379562</v>
      </c>
      <c r="V232" s="254">
        <f>+SUM(W36:W38)/SUM(V36:V38)</f>
        <v>0.98795180722891562</v>
      </c>
      <c r="W232" s="254">
        <f>+SUM(X35:X37)/SUM(W35:W37)</f>
        <v>1</v>
      </c>
      <c r="X232" s="254">
        <f>+SUM(Y34:Y36)/SUM(X34:X36)</f>
        <v>0.99811794228356332</v>
      </c>
      <c r="Y232" s="254">
        <f>+SUM(Z33:Z35)/SUM(Y33:Y35)</f>
        <v>1</v>
      </c>
      <c r="Z232" s="240"/>
      <c r="AA232" s="240"/>
      <c r="AB232" s="250"/>
    </row>
    <row r="233" spans="4:28">
      <c r="D233" s="239" t="s">
        <v>138</v>
      </c>
      <c r="E233" s="254">
        <f t="shared" ref="E233:I233" si="192">+E116</f>
        <v>1.6061646070981539</v>
      </c>
      <c r="F233" s="254">
        <f t="shared" si="192"/>
        <v>1.1158723240626014</v>
      </c>
      <c r="G233" s="254">
        <f t="shared" si="192"/>
        <v>1.0335491944826984</v>
      </c>
      <c r="H233" s="254">
        <f t="shared" si="192"/>
        <v>1.0248669959889138</v>
      </c>
      <c r="I233" s="254">
        <f t="shared" si="192"/>
        <v>1.0022026711780032</v>
      </c>
      <c r="J233" s="254"/>
      <c r="K233" s="254"/>
      <c r="L233" s="254"/>
      <c r="M233" s="254"/>
      <c r="N233" s="250"/>
      <c r="R233" s="239" t="s">
        <v>138</v>
      </c>
      <c r="S233" s="254">
        <f>+(SUM(S222:S226)-MIN(S222:S226)-MAX(S222:S226))/3</f>
        <v>1.0075762399416364</v>
      </c>
      <c r="T233" s="254">
        <f>+(SUM(T221:T225)-MIN(T221:T225)-MAX(T221:T225))/3</f>
        <v>0.98592308920592497</v>
      </c>
      <c r="U233" s="254">
        <f>+(SUM(U220:U224)-MIN(U220:U224)-MAX(U220:U224))/3</f>
        <v>0.99209981148612159</v>
      </c>
      <c r="V233" s="254">
        <f>+(SUM(V219:V223)-MIN(V219:V223)-MAX(V219:V223))/3</f>
        <v>0.98182344610299721</v>
      </c>
      <c r="W233" s="254">
        <f>+(SUM(W218:W222)-MIN(W218:W222)-MAX(W218:W222))/3</f>
        <v>0.99751145093182492</v>
      </c>
      <c r="X233" s="254"/>
      <c r="Y233" s="240"/>
      <c r="Z233" s="240"/>
      <c r="AA233" s="240"/>
      <c r="AB233" s="250"/>
    </row>
    <row r="235" spans="4:28">
      <c r="D235" s="253" t="s">
        <v>143</v>
      </c>
      <c r="E235" s="254">
        <f>+E231</f>
        <v>1.6124805794931496</v>
      </c>
      <c r="F235" s="254">
        <f t="shared" ref="F235:I235" si="193">+F231</f>
        <v>1.1119030368750931</v>
      </c>
      <c r="G235" s="254">
        <f t="shared" si="193"/>
        <v>1.0325775932216641</v>
      </c>
      <c r="H235" s="254">
        <f t="shared" si="193"/>
        <v>1.0263828511462969</v>
      </c>
      <c r="I235" s="254">
        <f t="shared" si="193"/>
        <v>1.0025817287194032</v>
      </c>
      <c r="J235" s="254">
        <f t="shared" ref="F235:M235" si="194">+J229</f>
        <v>1.0002173913043477</v>
      </c>
      <c r="K235" s="254">
        <f t="shared" si="194"/>
        <v>1</v>
      </c>
      <c r="L235" s="254">
        <f t="shared" si="194"/>
        <v>1</v>
      </c>
      <c r="M235" s="254">
        <f t="shared" si="194"/>
        <v>1.0007163323782235</v>
      </c>
      <c r="N235" s="250"/>
      <c r="R235" s="253" t="s">
        <v>143</v>
      </c>
      <c r="S235" s="254">
        <f>+S230</f>
        <v>1.0166618305392878</v>
      </c>
      <c r="T235" s="254">
        <f t="shared" ref="T235:X235" si="195">+T230</f>
        <v>1.0026493732147073</v>
      </c>
      <c r="U235" s="254">
        <f t="shared" si="195"/>
        <v>1.0037233785349085</v>
      </c>
      <c r="V235" s="254">
        <v>1</v>
      </c>
      <c r="W235" s="254">
        <f t="shared" si="195"/>
        <v>1.0001536707471839</v>
      </c>
      <c r="X235" s="254">
        <v>1</v>
      </c>
      <c r="Y235" s="254">
        <f t="shared" ref="X235:AB235" si="196">+Y229</f>
        <v>1</v>
      </c>
      <c r="Z235" s="254">
        <f t="shared" si="196"/>
        <v>0.9996431120628122</v>
      </c>
      <c r="AA235" s="254">
        <f t="shared" si="196"/>
        <v>1.0007142857142857</v>
      </c>
      <c r="AB235" s="250"/>
    </row>
    <row r="236" spans="4:28">
      <c r="D236" s="239" t="s">
        <v>144</v>
      </c>
      <c r="E236" s="254">
        <f>+E235*F236</f>
        <v>1.9068593828133475</v>
      </c>
      <c r="F236" s="254">
        <f t="shared" ref="F236:L236" si="197">+F235*G236</f>
        <v>1.1825626969180181</v>
      </c>
      <c r="G236" s="254">
        <f t="shared" si="197"/>
        <v>1.0635484009842331</v>
      </c>
      <c r="H236" s="254">
        <f t="shared" si="197"/>
        <v>1.029993685671543</v>
      </c>
      <c r="I236" s="254">
        <f t="shared" si="197"/>
        <v>1.00351801914969</v>
      </c>
      <c r="J236" s="254">
        <f t="shared" si="197"/>
        <v>1.0009338794070013</v>
      </c>
      <c r="K236" s="254">
        <f t="shared" si="197"/>
        <v>1.0007163323782235</v>
      </c>
      <c r="L236" s="254">
        <f t="shared" si="197"/>
        <v>1.0007163323782235</v>
      </c>
      <c r="M236" s="254">
        <f>+M235</f>
        <v>1.0007163323782235</v>
      </c>
      <c r="N236" s="250"/>
      <c r="R236" s="239" t="s">
        <v>144</v>
      </c>
      <c r="S236" s="254">
        <f>+S235*T236</f>
        <v>1.0236734884779124</v>
      </c>
      <c r="T236" s="254">
        <f t="shared" ref="T236" si="198">+T235*U236</f>
        <v>1.0068967455332765</v>
      </c>
      <c r="U236" s="254">
        <f t="shared" ref="U236" si="199">+U235*V236</f>
        <v>1.0042361491784024</v>
      </c>
      <c r="V236" s="254">
        <f t="shared" ref="V236" si="200">+V235*W236</f>
        <v>1.0005108684867363</v>
      </c>
      <c r="W236" s="254">
        <f t="shared" ref="W236" si="201">+W235*X236</f>
        <v>1.0005108684867363</v>
      </c>
      <c r="X236" s="254">
        <f t="shared" ref="X236" si="202">+X235*Y236</f>
        <v>1.0003571428571427</v>
      </c>
      <c r="Y236" s="254">
        <f t="shared" ref="Y236" si="203">+Y235*Z236</f>
        <v>1.0003571428571427</v>
      </c>
      <c r="Z236" s="254">
        <f t="shared" ref="Z236" si="204">+Z235*AA236</f>
        <v>1.0003571428571427</v>
      </c>
      <c r="AA236" s="254">
        <f>+AA235</f>
        <v>1.0007142857142857</v>
      </c>
      <c r="AB236" s="250"/>
    </row>
    <row r="238" spans="4:28" ht="14.25">
      <c r="D238" s="322" t="s">
        <v>184</v>
      </c>
      <c r="E238" s="320"/>
      <c r="F238" s="320"/>
      <c r="G238" s="320"/>
      <c r="H238" s="320"/>
      <c r="I238" s="320"/>
      <c r="J238" s="320"/>
      <c r="K238" s="320"/>
      <c r="L238" s="320"/>
      <c r="M238" s="320"/>
      <c r="N238" s="321"/>
      <c r="R238" s="322" t="s">
        <v>255</v>
      </c>
      <c r="S238" s="320"/>
      <c r="T238" s="320"/>
      <c r="U238" s="320"/>
      <c r="V238" s="320"/>
      <c r="W238" s="320"/>
      <c r="X238" s="320"/>
      <c r="Y238" s="320"/>
      <c r="Z238" s="320"/>
      <c r="AA238" s="320"/>
      <c r="AB238" s="321"/>
    </row>
    <row r="239" spans="4:28">
      <c r="D239" s="239"/>
      <c r="E239" s="319" t="s">
        <v>251</v>
      </c>
      <c r="F239" s="318"/>
      <c r="G239" s="319" t="s">
        <v>252</v>
      </c>
      <c r="H239" s="319"/>
      <c r="I239" s="318"/>
      <c r="J239" s="318"/>
      <c r="K239" s="318"/>
      <c r="L239" s="318"/>
      <c r="M239" s="318"/>
      <c r="N239" s="250"/>
      <c r="R239" s="239"/>
      <c r="S239" s="319"/>
      <c r="T239" s="318"/>
      <c r="U239" s="319"/>
      <c r="V239" s="319"/>
      <c r="W239" s="318"/>
      <c r="X239" s="318"/>
      <c r="Y239" s="318"/>
      <c r="Z239" s="318"/>
      <c r="AA239" s="318"/>
      <c r="AB239" s="250"/>
    </row>
    <row r="240" spans="4:28">
      <c r="D240" s="239" t="s">
        <v>183</v>
      </c>
      <c r="E240" s="318">
        <f>1-1/E236</f>
        <v>0.47557748147919687</v>
      </c>
      <c r="F240" s="318">
        <f t="shared" ref="F240:M240" si="205">1-1/F236</f>
        <v>0.1543788734363184</v>
      </c>
      <c r="G240" s="318">
        <f t="shared" si="205"/>
        <v>5.9751301328104911E-2</v>
      </c>
      <c r="H240" s="318">
        <f t="shared" si="205"/>
        <v>2.9120261695572913E-2</v>
      </c>
      <c r="I240" s="318">
        <f t="shared" si="205"/>
        <v>3.5056860789315358E-3</v>
      </c>
      <c r="J240" s="318">
        <f t="shared" si="205"/>
        <v>9.3300808995955276E-4</v>
      </c>
      <c r="K240" s="318">
        <f t="shared" si="205"/>
        <v>7.1581961345745793E-4</v>
      </c>
      <c r="L240" s="318">
        <f t="shared" si="205"/>
        <v>7.1581961345745793E-4</v>
      </c>
      <c r="M240" s="318">
        <f t="shared" si="205"/>
        <v>7.1581961345745793E-4</v>
      </c>
      <c r="N240" s="250"/>
      <c r="R240" s="239" t="s">
        <v>183</v>
      </c>
      <c r="S240" s="318">
        <f>1-1/S236</f>
        <v>2.3126015027616131E-2</v>
      </c>
      <c r="T240" s="318">
        <f t="shared" ref="T240:AA240" si="206">1-1/T236</f>
        <v>6.8495062317673883E-3</v>
      </c>
      <c r="U240" s="318">
        <f t="shared" si="206"/>
        <v>4.2182799154044659E-3</v>
      </c>
      <c r="V240" s="318">
        <f t="shared" si="206"/>
        <v>5.1060763338728332E-4</v>
      </c>
      <c r="W240" s="318">
        <f t="shared" si="206"/>
        <v>5.1060763338728332E-4</v>
      </c>
      <c r="X240" s="318">
        <f t="shared" si="206"/>
        <v>3.5701535165999498E-4</v>
      </c>
      <c r="Y240" s="318">
        <f t="shared" si="206"/>
        <v>3.5701535165999498E-4</v>
      </c>
      <c r="Z240" s="318">
        <f t="shared" si="206"/>
        <v>3.5701535165999498E-4</v>
      </c>
      <c r="AA240" s="318">
        <f t="shared" si="206"/>
        <v>7.1377587437537748E-4</v>
      </c>
      <c r="AB240" s="25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B6:BA31"/>
  <sheetViews>
    <sheetView showGridLines="0" topLeftCell="AG5" workbookViewId="0">
      <selection activeCell="AN22" sqref="AN22"/>
    </sheetView>
  </sheetViews>
  <sheetFormatPr defaultRowHeight="12.75"/>
  <cols>
    <col min="2" max="2" width="9" bestFit="1" customWidth="1"/>
    <col min="3" max="3" width="10.7109375" customWidth="1"/>
    <col min="4" max="4" width="11.28515625" customWidth="1"/>
    <col min="5" max="5" width="11" customWidth="1"/>
    <col min="8" max="8" width="9" bestFit="1" customWidth="1"/>
    <col min="9" max="9" width="10.42578125" customWidth="1"/>
    <col min="10" max="11" width="11.5703125" customWidth="1"/>
    <col min="12" max="12" width="11.28515625" customWidth="1"/>
    <col min="15" max="15" width="9" bestFit="1" customWidth="1"/>
    <col min="16" max="16" width="9.85546875" customWidth="1"/>
    <col min="17" max="17" width="11" customWidth="1"/>
    <col min="18" max="18" width="11.7109375" customWidth="1"/>
    <col min="19" max="19" width="10.5703125" customWidth="1"/>
    <col min="20" max="20" width="9.7109375" style="204" bestFit="1" customWidth="1"/>
    <col min="21" max="22" width="9" bestFit="1" customWidth="1"/>
    <col min="26" max="26" width="11.85546875" customWidth="1"/>
    <col min="27" max="27" width="11.140625" customWidth="1"/>
    <col min="28" max="28" width="11.85546875" customWidth="1"/>
    <col min="37" max="37" width="10.7109375" customWidth="1"/>
    <col min="38" max="38" width="11" customWidth="1"/>
    <col min="47" max="48" width="11.140625" customWidth="1"/>
    <col min="49" max="49" width="9.85546875" customWidth="1"/>
    <col min="50" max="50" width="10" customWidth="1"/>
  </cols>
  <sheetData>
    <row r="6" spans="2:52" ht="51">
      <c r="B6" s="278" t="s">
        <v>152</v>
      </c>
      <c r="C6" s="278"/>
      <c r="D6" s="278"/>
      <c r="E6" s="278"/>
      <c r="H6" s="278" t="s">
        <v>152</v>
      </c>
      <c r="I6" s="278"/>
      <c r="J6" s="278"/>
      <c r="K6" s="278"/>
      <c r="L6" s="278"/>
      <c r="O6" s="278" t="s">
        <v>161</v>
      </c>
      <c r="P6" s="278"/>
      <c r="Q6" s="278"/>
      <c r="R6" s="278"/>
      <c r="S6" s="278"/>
      <c r="T6" s="280"/>
      <c r="U6" s="278"/>
      <c r="V6" s="278"/>
      <c r="Y6" s="278" t="s">
        <v>161</v>
      </c>
      <c r="Z6" s="278"/>
      <c r="AA6" s="278"/>
      <c r="AB6" s="278"/>
      <c r="AC6" s="278"/>
      <c r="AD6" s="280"/>
      <c r="AE6" s="278"/>
      <c r="AF6" s="278"/>
      <c r="AI6" s="278" t="s">
        <v>186</v>
      </c>
      <c r="AJ6" s="278"/>
      <c r="AK6" s="278"/>
      <c r="AL6" s="278"/>
      <c r="AM6" s="278"/>
      <c r="AN6" s="280"/>
      <c r="AO6" s="278"/>
      <c r="AP6" s="278"/>
      <c r="AS6" s="278" t="s">
        <v>187</v>
      </c>
      <c r="AT6" s="278"/>
      <c r="AU6" s="278"/>
      <c r="AV6" s="278"/>
      <c r="AW6" s="278"/>
      <c r="AX6" s="280"/>
      <c r="AY6" s="278"/>
      <c r="AZ6" s="278"/>
    </row>
    <row r="7" spans="2:52">
      <c r="B7" s="278"/>
      <c r="C7" s="278"/>
      <c r="D7" s="278"/>
      <c r="E7" s="278"/>
      <c r="H7" s="278"/>
      <c r="I7" s="278"/>
      <c r="J7" s="278"/>
      <c r="K7" s="278"/>
      <c r="L7" s="278"/>
      <c r="O7" s="278"/>
      <c r="P7" s="278"/>
      <c r="Q7" s="278"/>
      <c r="R7" s="278"/>
      <c r="S7" s="278"/>
      <c r="T7" s="280"/>
      <c r="U7" s="278"/>
      <c r="V7" s="278"/>
      <c r="Y7" s="278"/>
      <c r="Z7" s="278"/>
      <c r="AA7" s="278"/>
      <c r="AB7" s="278"/>
      <c r="AC7" s="278"/>
      <c r="AD7" s="280"/>
      <c r="AE7" s="278"/>
      <c r="AF7" s="278"/>
      <c r="AI7" s="278"/>
      <c r="AJ7" s="278"/>
      <c r="AK7" s="278"/>
      <c r="AL7" s="278"/>
      <c r="AM7" s="278"/>
      <c r="AN7" s="280"/>
      <c r="AO7" s="278"/>
      <c r="AP7" s="278"/>
      <c r="AS7" s="278"/>
      <c r="AT7" s="278"/>
      <c r="AU7" s="278"/>
      <c r="AV7" s="278"/>
      <c r="AW7" s="278"/>
      <c r="AX7" s="280"/>
      <c r="AY7" s="278"/>
      <c r="AZ7" s="278"/>
    </row>
    <row r="8" spans="2:52" ht="69" customHeight="1">
      <c r="B8" s="278" t="s">
        <v>149</v>
      </c>
      <c r="C8" s="278" t="str">
        <f>+"Actual Paid Losses
 as of "
&amp;TEXT(EvalDate,"MM/DD/YYY")</f>
        <v>Actual Paid Losses
 as of 12/31/2016</v>
      </c>
      <c r="D8" s="278" t="s">
        <v>150</v>
      </c>
      <c r="E8" s="278" t="s">
        <v>156</v>
      </c>
      <c r="H8" s="278" t="s">
        <v>149</v>
      </c>
      <c r="I8" s="278" t="str">
        <f>+"Actual Paid Losses
 as of "
&amp;TEXT(EvalDate,"MM/DD/YYY")</f>
        <v>Actual Paid Losses
 as of 12/31/2016</v>
      </c>
      <c r="J8" s="278" t="s">
        <v>150</v>
      </c>
      <c r="K8" s="278" t="s">
        <v>156</v>
      </c>
      <c r="L8" s="278" t="s">
        <v>151</v>
      </c>
      <c r="O8" s="278" t="s">
        <v>149</v>
      </c>
      <c r="P8" s="278" t="str">
        <f>+"Actual Paid Losses
 as of "
&amp;TEXT(EvalDate,"MM/DD/YYY")</f>
        <v>Actual Paid Losses
 as of 12/31/2016</v>
      </c>
      <c r="Q8" s="278" t="s">
        <v>155</v>
      </c>
      <c r="R8" s="278" t="s">
        <v>150</v>
      </c>
      <c r="S8" s="278" t="s">
        <v>160</v>
      </c>
      <c r="T8" s="280" t="s">
        <v>159</v>
      </c>
      <c r="U8" s="278" t="s">
        <v>243</v>
      </c>
      <c r="V8" s="278" t="s">
        <v>151</v>
      </c>
      <c r="Y8" s="278" t="s">
        <v>149</v>
      </c>
      <c r="Z8" s="278" t="str">
        <f>+"Actual Paid Losses
 as of "
&amp;TEXT(EvalDate,"MM/DD/YYY")</f>
        <v>Actual Paid Losses
 as of 12/31/2016</v>
      </c>
      <c r="AA8" s="278" t="s">
        <v>155</v>
      </c>
      <c r="AB8" s="278" t="s">
        <v>150</v>
      </c>
      <c r="AC8" s="278" t="s">
        <v>160</v>
      </c>
      <c r="AD8" s="280" t="s">
        <v>159</v>
      </c>
      <c r="AE8" s="278" t="s">
        <v>243</v>
      </c>
      <c r="AF8" s="278" t="s">
        <v>151</v>
      </c>
      <c r="AI8" s="278" t="s">
        <v>149</v>
      </c>
      <c r="AJ8" s="278" t="s">
        <v>159</v>
      </c>
      <c r="AK8" s="278" t="s">
        <v>190</v>
      </c>
      <c r="AL8" s="278" t="s">
        <v>193</v>
      </c>
      <c r="AM8" s="278" t="s">
        <v>183</v>
      </c>
      <c r="AN8" s="280" t="s">
        <v>185</v>
      </c>
      <c r="AO8" s="278" t="s">
        <v>191</v>
      </c>
      <c r="AP8" s="278" t="s">
        <v>192</v>
      </c>
      <c r="AS8" s="278" t="s">
        <v>149</v>
      </c>
      <c r="AT8" s="278" t="s">
        <v>159</v>
      </c>
      <c r="AU8" s="278" t="s">
        <v>190</v>
      </c>
      <c r="AV8" s="278" t="s">
        <v>193</v>
      </c>
      <c r="AW8" s="278" t="s">
        <v>188</v>
      </c>
      <c r="AX8" s="280" t="s">
        <v>189</v>
      </c>
      <c r="AY8" s="278" t="s">
        <v>62</v>
      </c>
      <c r="AZ8" s="278" t="s">
        <v>192</v>
      </c>
    </row>
    <row r="9" spans="2:52">
      <c r="B9" s="279">
        <v>1</v>
      </c>
      <c r="C9" s="279">
        <f>+B9+1</f>
        <v>2</v>
      </c>
      <c r="D9" s="279">
        <f t="shared" ref="D9:E9" si="0">+C9+1</f>
        <v>3</v>
      </c>
      <c r="E9" s="279">
        <f t="shared" si="0"/>
        <v>4</v>
      </c>
      <c r="H9" s="279">
        <v>1</v>
      </c>
      <c r="I9" s="279">
        <f>+H9+1</f>
        <v>2</v>
      </c>
      <c r="J9" s="279">
        <f t="shared" ref="J9:K9" si="1">+I9+1</f>
        <v>3</v>
      </c>
      <c r="K9" s="279">
        <f t="shared" si="1"/>
        <v>4</v>
      </c>
      <c r="L9" s="279">
        <f t="shared" ref="L9" si="2">+K9+1</f>
        <v>5</v>
      </c>
      <c r="O9" s="279">
        <v>1</v>
      </c>
      <c r="P9" s="279">
        <f>+O9+1</f>
        <v>2</v>
      </c>
      <c r="Q9" s="279">
        <f>+P9+1</f>
        <v>3</v>
      </c>
      <c r="R9" s="279">
        <f t="shared" ref="R9:V9" si="3">+Q9+1</f>
        <v>4</v>
      </c>
      <c r="S9" s="279">
        <f t="shared" si="3"/>
        <v>5</v>
      </c>
      <c r="T9" s="279">
        <f t="shared" si="3"/>
        <v>6</v>
      </c>
      <c r="U9" s="279">
        <f t="shared" si="3"/>
        <v>7</v>
      </c>
      <c r="V9" s="279">
        <f t="shared" si="3"/>
        <v>8</v>
      </c>
      <c r="Y9" s="279">
        <v>1</v>
      </c>
      <c r="Z9" s="279">
        <f>+Y9+1</f>
        <v>2</v>
      </c>
      <c r="AA9" s="279">
        <f>+Z9+1</f>
        <v>3</v>
      </c>
      <c r="AB9" s="279">
        <f t="shared" ref="AB9:AF9" si="4">+AA9+1</f>
        <v>4</v>
      </c>
      <c r="AC9" s="279">
        <f t="shared" si="4"/>
        <v>5</v>
      </c>
      <c r="AD9" s="279">
        <f t="shared" si="4"/>
        <v>6</v>
      </c>
      <c r="AE9" s="279">
        <f t="shared" si="4"/>
        <v>7</v>
      </c>
      <c r="AF9" s="279">
        <f t="shared" si="4"/>
        <v>8</v>
      </c>
      <c r="AI9" s="279">
        <v>1</v>
      </c>
      <c r="AJ9" s="279">
        <f>+AI9+1</f>
        <v>2</v>
      </c>
      <c r="AK9" s="279">
        <f>+AJ9+1</f>
        <v>3</v>
      </c>
      <c r="AL9" s="279">
        <f t="shared" ref="AL9" si="5">+AK9+1</f>
        <v>4</v>
      </c>
      <c r="AM9" s="279">
        <f t="shared" ref="AM9" si="6">+AL9+1</f>
        <v>5</v>
      </c>
      <c r="AN9" s="279">
        <f t="shared" ref="AN9" si="7">+AM9+1</f>
        <v>6</v>
      </c>
      <c r="AO9" s="279">
        <f t="shared" ref="AO9" si="8">+AN9+1</f>
        <v>7</v>
      </c>
      <c r="AP9" s="279">
        <f t="shared" ref="AP9" si="9">+AO9+1</f>
        <v>8</v>
      </c>
      <c r="AS9" s="279">
        <v>1</v>
      </c>
      <c r="AT9" s="279">
        <f>+AS9+1</f>
        <v>2</v>
      </c>
      <c r="AU9" s="279">
        <f>+AT9+1</f>
        <v>3</v>
      </c>
      <c r="AV9" s="279">
        <f t="shared" ref="AV9" si="10">+AU9+1</f>
        <v>4</v>
      </c>
      <c r="AW9" s="279">
        <f t="shared" ref="AW9" si="11">+AV9+1</f>
        <v>5</v>
      </c>
      <c r="AX9" s="279">
        <f t="shared" ref="AX9" si="12">+AW9+1</f>
        <v>6</v>
      </c>
      <c r="AY9" s="279">
        <f t="shared" ref="AY9" si="13">+AX9+1</f>
        <v>7</v>
      </c>
      <c r="AZ9" s="279">
        <f t="shared" ref="AZ9" si="14">+AY9+1</f>
        <v>8</v>
      </c>
    </row>
    <row r="10" spans="2:52">
      <c r="B10" s="278"/>
      <c r="C10" s="278"/>
      <c r="D10" s="278"/>
      <c r="E10" s="278"/>
      <c r="H10" s="278"/>
      <c r="I10" s="278"/>
      <c r="J10" s="278"/>
      <c r="K10" s="278"/>
      <c r="L10" s="278"/>
      <c r="O10" s="278"/>
      <c r="P10" s="278"/>
      <c r="Q10" s="278"/>
      <c r="R10" s="278"/>
      <c r="S10" s="278"/>
      <c r="T10" s="280"/>
      <c r="U10" s="278"/>
      <c r="V10" s="278"/>
      <c r="Y10" s="278"/>
      <c r="Z10" s="278"/>
      <c r="AA10" s="278"/>
      <c r="AB10" s="278"/>
      <c r="AC10" s="278"/>
      <c r="AD10" s="280"/>
      <c r="AE10" s="278"/>
      <c r="AF10" s="278"/>
      <c r="AI10" s="278"/>
      <c r="AJ10" s="278"/>
      <c r="AK10" s="278"/>
      <c r="AL10" s="278"/>
      <c r="AM10" s="278"/>
      <c r="AN10" s="280"/>
      <c r="AO10" s="278"/>
      <c r="AP10" s="278"/>
      <c r="AS10" s="278"/>
      <c r="AT10" s="278"/>
      <c r="AU10" s="278"/>
      <c r="AV10" s="278"/>
      <c r="AW10" s="278"/>
      <c r="AX10" s="280"/>
      <c r="AY10" s="278"/>
      <c r="AZ10" s="278"/>
    </row>
    <row r="11" spans="2:52">
      <c r="B11" s="278">
        <f t="shared" ref="B11:B18" si="15">+B12-1</f>
        <v>2007</v>
      </c>
      <c r="C11" s="281">
        <f>+'Triangle Format'!N12</f>
        <v>1397</v>
      </c>
      <c r="D11" s="282">
        <f>+D12</f>
        <v>1.0007163323782235</v>
      </c>
      <c r="E11" s="280">
        <f t="shared" ref="E11:E19" si="16">+D11*C11</f>
        <v>1398.0007163323783</v>
      </c>
      <c r="H11" s="278">
        <f t="shared" ref="H11:H18" si="17">+H12-1</f>
        <v>2007</v>
      </c>
      <c r="I11" s="281">
        <f>+C11</f>
        <v>1397</v>
      </c>
      <c r="J11" s="282">
        <f t="shared" ref="J11:K20" si="18">+D11</f>
        <v>1.0007163323782235</v>
      </c>
      <c r="K11" s="281">
        <f t="shared" si="18"/>
        <v>1398.0007163323783</v>
      </c>
      <c r="L11" s="280">
        <f>+K11-I11</f>
        <v>1.0007163323782606</v>
      </c>
      <c r="O11" s="278">
        <f t="shared" ref="O11:O18" si="19">+O12-1</f>
        <v>2007</v>
      </c>
      <c r="P11" s="281">
        <f>+I11</f>
        <v>1397</v>
      </c>
      <c r="Q11" s="282">
        <f>+J11</f>
        <v>1.0007163323782235</v>
      </c>
      <c r="R11" s="282">
        <f>+Q11</f>
        <v>1.0007163323782235</v>
      </c>
      <c r="S11" s="281">
        <f>+R11*P11</f>
        <v>1398.0007163323783</v>
      </c>
      <c r="T11" s="280">
        <v>2284</v>
      </c>
      <c r="U11" s="284">
        <f>+S11/T11</f>
        <v>0.61208437667792392</v>
      </c>
      <c r="V11" s="280">
        <f t="shared" ref="V11:V20" si="20">+S11-P11</f>
        <v>1.0007163323782606</v>
      </c>
      <c r="Y11" s="278">
        <f t="shared" ref="Y11:Y18" si="21">+Y12-1</f>
        <v>2007</v>
      </c>
      <c r="Z11" s="281">
        <f>+P11</f>
        <v>1397</v>
      </c>
      <c r="AA11" s="510">
        <f>1.02*1.001</f>
        <v>1.0210199999999998</v>
      </c>
      <c r="AB11" s="282">
        <f>+AA11</f>
        <v>1.0210199999999998</v>
      </c>
      <c r="AC11" s="281">
        <f>+AB11*Z11</f>
        <v>1426.3649399999997</v>
      </c>
      <c r="AD11" s="280">
        <v>2284</v>
      </c>
      <c r="AE11" s="284">
        <f>+AC11/AD11</f>
        <v>0.62450303852889655</v>
      </c>
      <c r="AF11" s="280">
        <f t="shared" ref="AF11:AF20" si="22">+AC11-Z11</f>
        <v>29.364939999999706</v>
      </c>
      <c r="AI11" s="278">
        <f t="shared" ref="AI11:AI18" si="23">+AI12-1</f>
        <v>2007</v>
      </c>
      <c r="AJ11" s="281">
        <v>2284</v>
      </c>
      <c r="AK11" s="323">
        <v>0.62</v>
      </c>
      <c r="AL11" s="281">
        <f>+AJ11*AK11</f>
        <v>1416.08</v>
      </c>
      <c r="AM11" s="282">
        <v>0</v>
      </c>
      <c r="AN11" s="280">
        <f>+AL11*AM11</f>
        <v>0</v>
      </c>
      <c r="AO11" s="324">
        <f>+Z11</f>
        <v>1397</v>
      </c>
      <c r="AP11" s="280">
        <f>+AO11+AN11</f>
        <v>1397</v>
      </c>
      <c r="AS11" s="278">
        <f t="shared" ref="AS11:AS18" si="24">+AS12-1</f>
        <v>2007</v>
      </c>
      <c r="AT11" s="281">
        <v>2284</v>
      </c>
      <c r="AU11" s="323">
        <v>0.62</v>
      </c>
      <c r="AV11" s="281">
        <f>+AT11*AU11</f>
        <v>1416.08</v>
      </c>
      <c r="AW11" s="282">
        <v>0</v>
      </c>
      <c r="AX11" s="280">
        <f t="shared" ref="AX11:AX19" si="25">+AV11*AW11</f>
        <v>0</v>
      </c>
      <c r="AY11" s="324">
        <f>+'Sch P'!AI10</f>
        <v>1401</v>
      </c>
      <c r="AZ11" s="280">
        <f t="shared" ref="AZ11:AZ19" si="26">+AY11+AX11</f>
        <v>1401</v>
      </c>
    </row>
    <row r="12" spans="2:52">
      <c r="B12" s="278">
        <f t="shared" si="15"/>
        <v>2008</v>
      </c>
      <c r="C12" s="281">
        <f>+'Triangle Format'!N13</f>
        <v>1118</v>
      </c>
      <c r="D12" s="282">
        <f>+'Triangle Format'!N186</f>
        <v>1.0007163323782235</v>
      </c>
      <c r="E12" s="280">
        <f t="shared" si="16"/>
        <v>1118.800859598854</v>
      </c>
      <c r="H12" s="278">
        <f t="shared" si="17"/>
        <v>2008</v>
      </c>
      <c r="I12" s="281">
        <f t="shared" ref="I12:I20" si="27">+C12</f>
        <v>1118</v>
      </c>
      <c r="J12" s="282">
        <f t="shared" si="18"/>
        <v>1.0007163323782235</v>
      </c>
      <c r="K12" s="281">
        <f t="shared" si="18"/>
        <v>1118.800859598854</v>
      </c>
      <c r="L12" s="280">
        <f t="shared" ref="L12:L20" si="28">+K12-I12</f>
        <v>0.80085959885400371</v>
      </c>
      <c r="O12" s="278">
        <f t="shared" si="19"/>
        <v>2008</v>
      </c>
      <c r="P12" s="281">
        <f t="shared" ref="P12:P20" si="29">+I12</f>
        <v>1118</v>
      </c>
      <c r="Q12" s="282">
        <f t="shared" ref="Q11:Q19" si="30">+J12/J11</f>
        <v>1</v>
      </c>
      <c r="R12" s="282">
        <f>+R11*Q12</f>
        <v>1.0007163323782235</v>
      </c>
      <c r="S12" s="281">
        <f t="shared" ref="S12:S20" si="31">+R12*P12</f>
        <v>1118.800859598854</v>
      </c>
      <c r="T12" s="280">
        <v>2092</v>
      </c>
      <c r="U12" s="284">
        <f t="shared" ref="U12:U22" si="32">+S12/T12</f>
        <v>0.53479964607975816</v>
      </c>
      <c r="V12" s="280">
        <f t="shared" si="20"/>
        <v>0.80085959885400371</v>
      </c>
      <c r="Y12" s="278">
        <f t="shared" si="21"/>
        <v>2008</v>
      </c>
      <c r="Z12" s="281">
        <f t="shared" ref="Z12:Z20" si="33">+P12</f>
        <v>1118</v>
      </c>
      <c r="AA12" s="282">
        <f>+Q12</f>
        <v>1</v>
      </c>
      <c r="AB12" s="282">
        <f>+AB11*AA12</f>
        <v>1.0210199999999998</v>
      </c>
      <c r="AC12" s="281">
        <f t="shared" ref="AC12:AC20" si="34">+AB12*Z12</f>
        <v>1141.5003599999998</v>
      </c>
      <c r="AD12" s="280">
        <v>2092</v>
      </c>
      <c r="AE12" s="284">
        <f t="shared" ref="AE12:AE20" si="35">+AC12/AD12</f>
        <v>0.54565026768642433</v>
      </c>
      <c r="AF12" s="280">
        <f t="shared" si="22"/>
        <v>23.500359999999773</v>
      </c>
      <c r="AI12" s="278">
        <f t="shared" si="23"/>
        <v>2008</v>
      </c>
      <c r="AJ12" s="281">
        <v>2092</v>
      </c>
      <c r="AK12" s="323">
        <v>0.62</v>
      </c>
      <c r="AL12" s="281">
        <f t="shared" ref="AL12:AL20" si="36">+AJ12*AK12</f>
        <v>1297.04</v>
      </c>
      <c r="AM12" s="282">
        <f>+'Triangle Format'!M240:M240</f>
        <v>7.1581961345745793E-4</v>
      </c>
      <c r="AN12" s="280">
        <f t="shared" ref="AN12:AN20" si="37">+AL12*AM12</f>
        <v>0.92844667143886117</v>
      </c>
      <c r="AO12" s="324">
        <f t="shared" ref="AO12:AO20" si="38">+Z12</f>
        <v>1118</v>
      </c>
      <c r="AP12" s="280">
        <f t="shared" ref="AP12:AP20" si="39">+AO12+AN12</f>
        <v>1118.9284466714389</v>
      </c>
      <c r="AS12" s="278">
        <f t="shared" si="24"/>
        <v>2008</v>
      </c>
      <c r="AT12" s="281">
        <v>2092</v>
      </c>
      <c r="AU12" s="323">
        <v>0.62</v>
      </c>
      <c r="AV12" s="281">
        <f t="shared" ref="AV12:AV20" si="40">+AT12*AU12</f>
        <v>1297.04</v>
      </c>
      <c r="AW12" s="282">
        <f>+'Triangle Format'!AA240</f>
        <v>7.1377587437537748E-4</v>
      </c>
      <c r="AX12" s="280">
        <f t="shared" si="25"/>
        <v>0.92579586009983961</v>
      </c>
      <c r="AY12" s="324">
        <f>+'Sch P'!AI11</f>
        <v>1118</v>
      </c>
      <c r="AZ12" s="280">
        <f t="shared" si="26"/>
        <v>1118.9257958600999</v>
      </c>
    </row>
    <row r="13" spans="2:52">
      <c r="B13" s="278">
        <f t="shared" si="15"/>
        <v>2009</v>
      </c>
      <c r="C13" s="281">
        <f>+'Triangle Format'!N14</f>
        <v>913</v>
      </c>
      <c r="D13" s="282">
        <f>+'Triangle Format'!M186</f>
        <v>1.0007163323782235</v>
      </c>
      <c r="E13" s="280">
        <f t="shared" si="16"/>
        <v>913.65401146131808</v>
      </c>
      <c r="H13" s="278">
        <f t="shared" si="17"/>
        <v>2009</v>
      </c>
      <c r="I13" s="281">
        <f t="shared" si="27"/>
        <v>913</v>
      </c>
      <c r="J13" s="282">
        <f t="shared" si="18"/>
        <v>1.0007163323782235</v>
      </c>
      <c r="K13" s="281">
        <f t="shared" si="18"/>
        <v>913.65401146131808</v>
      </c>
      <c r="L13" s="280">
        <f t="shared" si="28"/>
        <v>0.65401146131807764</v>
      </c>
      <c r="O13" s="278">
        <f t="shared" si="19"/>
        <v>2009</v>
      </c>
      <c r="P13" s="281">
        <f t="shared" si="29"/>
        <v>913</v>
      </c>
      <c r="Q13" s="282">
        <f t="shared" si="30"/>
        <v>1</v>
      </c>
      <c r="R13" s="282">
        <f t="shared" ref="R13:R19" si="41">+R12*Q13</f>
        <v>1.0007163323782235</v>
      </c>
      <c r="S13" s="281">
        <f t="shared" si="31"/>
        <v>913.65401146131808</v>
      </c>
      <c r="T13" s="280">
        <v>1833</v>
      </c>
      <c r="U13" s="284">
        <f t="shared" si="32"/>
        <v>0.49844736031714026</v>
      </c>
      <c r="V13" s="280">
        <f t="shared" si="20"/>
        <v>0.65401146131807764</v>
      </c>
      <c r="Y13" s="278">
        <f t="shared" si="21"/>
        <v>2009</v>
      </c>
      <c r="Z13" s="281">
        <f t="shared" si="33"/>
        <v>913</v>
      </c>
      <c r="AA13" s="282">
        <f t="shared" ref="AA13:AA20" si="42">+Q13</f>
        <v>1</v>
      </c>
      <c r="AB13" s="282">
        <f t="shared" ref="AB13:AB19" si="43">+AB12*AA13</f>
        <v>1.0210199999999998</v>
      </c>
      <c r="AC13" s="281">
        <f t="shared" si="34"/>
        <v>932.19125999999983</v>
      </c>
      <c r="AD13" s="280">
        <v>1833</v>
      </c>
      <c r="AE13" s="284">
        <f t="shared" si="35"/>
        <v>0.50856042553191483</v>
      </c>
      <c r="AF13" s="280">
        <f t="shared" si="22"/>
        <v>19.191259999999829</v>
      </c>
      <c r="AI13" s="278">
        <f t="shared" si="23"/>
        <v>2009</v>
      </c>
      <c r="AJ13" s="281">
        <v>1833</v>
      </c>
      <c r="AK13" s="323">
        <v>0.62</v>
      </c>
      <c r="AL13" s="281">
        <f t="shared" si="36"/>
        <v>1136.46</v>
      </c>
      <c r="AM13" s="282">
        <f>+'Triangle Format'!L240</f>
        <v>7.1581961345745793E-4</v>
      </c>
      <c r="AN13" s="280">
        <f t="shared" si="37"/>
        <v>0.81350035790986264</v>
      </c>
      <c r="AO13" s="324">
        <f t="shared" si="38"/>
        <v>913</v>
      </c>
      <c r="AP13" s="280">
        <f t="shared" si="39"/>
        <v>913.8135003579099</v>
      </c>
      <c r="AS13" s="278">
        <f t="shared" si="24"/>
        <v>2009</v>
      </c>
      <c r="AT13" s="281">
        <v>1833</v>
      </c>
      <c r="AU13" s="323">
        <v>0.62</v>
      </c>
      <c r="AV13" s="281">
        <f t="shared" si="40"/>
        <v>1136.46</v>
      </c>
      <c r="AW13" s="282">
        <f>+'Triangle Format'!Z240</f>
        <v>3.5701535165999498E-4</v>
      </c>
      <c r="AX13" s="280">
        <f t="shared" si="25"/>
        <v>0.40573366654751791</v>
      </c>
      <c r="AY13" s="324">
        <f>+'Sch P'!AI12</f>
        <v>913</v>
      </c>
      <c r="AZ13" s="280">
        <f t="shared" si="26"/>
        <v>913.40573366654746</v>
      </c>
    </row>
    <row r="14" spans="2:52">
      <c r="B14" s="278">
        <f t="shared" si="15"/>
        <v>2010</v>
      </c>
      <c r="C14" s="281">
        <f>+'Triangle Format'!N15</f>
        <v>1151</v>
      </c>
      <c r="D14" s="282">
        <f>+'Triangle Format'!M186</f>
        <v>1.0007163323782235</v>
      </c>
      <c r="E14" s="280">
        <f t="shared" si="16"/>
        <v>1151.8244985673352</v>
      </c>
      <c r="H14" s="278">
        <f t="shared" si="17"/>
        <v>2010</v>
      </c>
      <c r="I14" s="281">
        <f t="shared" si="27"/>
        <v>1151</v>
      </c>
      <c r="J14" s="282">
        <f t="shared" si="18"/>
        <v>1.0007163323782235</v>
      </c>
      <c r="K14" s="281">
        <f t="shared" si="18"/>
        <v>1151.8244985673352</v>
      </c>
      <c r="L14" s="280">
        <f t="shared" si="28"/>
        <v>0.8244985673352403</v>
      </c>
      <c r="O14" s="278">
        <f t="shared" si="19"/>
        <v>2010</v>
      </c>
      <c r="P14" s="281">
        <f t="shared" si="29"/>
        <v>1151</v>
      </c>
      <c r="Q14" s="282">
        <f t="shared" si="30"/>
        <v>1</v>
      </c>
      <c r="R14" s="282">
        <f t="shared" si="41"/>
        <v>1.0007163323782235</v>
      </c>
      <c r="S14" s="281">
        <f t="shared" si="31"/>
        <v>1151.8244985673352</v>
      </c>
      <c r="T14" s="280">
        <v>2136</v>
      </c>
      <c r="U14" s="284">
        <f t="shared" si="32"/>
        <v>0.53924367910455773</v>
      </c>
      <c r="V14" s="280">
        <f t="shared" si="20"/>
        <v>0.8244985673352403</v>
      </c>
      <c r="Y14" s="278">
        <f t="shared" si="21"/>
        <v>2010</v>
      </c>
      <c r="Z14" s="281">
        <f t="shared" si="33"/>
        <v>1151</v>
      </c>
      <c r="AA14" s="282">
        <f t="shared" si="42"/>
        <v>1</v>
      </c>
      <c r="AB14" s="282">
        <f t="shared" si="43"/>
        <v>1.0210199999999998</v>
      </c>
      <c r="AC14" s="281">
        <f t="shared" si="34"/>
        <v>1175.1940199999997</v>
      </c>
      <c r="AD14" s="280">
        <v>2136</v>
      </c>
      <c r="AE14" s="284">
        <f t="shared" si="35"/>
        <v>0.55018446629213469</v>
      </c>
      <c r="AF14" s="280">
        <f t="shared" si="22"/>
        <v>24.194019999999682</v>
      </c>
      <c r="AI14" s="278">
        <f t="shared" si="23"/>
        <v>2010</v>
      </c>
      <c r="AJ14" s="281">
        <v>2136</v>
      </c>
      <c r="AK14" s="323">
        <v>0.62</v>
      </c>
      <c r="AL14" s="281">
        <f t="shared" si="36"/>
        <v>1324.32</v>
      </c>
      <c r="AM14" s="282">
        <f>+'Triangle Format'!K240</f>
        <v>7.1581961345745793E-4</v>
      </c>
      <c r="AN14" s="280">
        <f t="shared" si="37"/>
        <v>0.94797423049398066</v>
      </c>
      <c r="AO14" s="324">
        <f t="shared" si="38"/>
        <v>1151</v>
      </c>
      <c r="AP14" s="280">
        <f t="shared" si="39"/>
        <v>1151.9479742304941</v>
      </c>
      <c r="AS14" s="278">
        <f t="shared" si="24"/>
        <v>2010</v>
      </c>
      <c r="AT14" s="281">
        <v>2136</v>
      </c>
      <c r="AU14" s="323">
        <v>0.62</v>
      </c>
      <c r="AV14" s="281">
        <f t="shared" si="40"/>
        <v>1324.32</v>
      </c>
      <c r="AW14" s="282">
        <f>+'Triangle Format'!Y240</f>
        <v>3.5701535165999498E-4</v>
      </c>
      <c r="AX14" s="280">
        <f t="shared" si="25"/>
        <v>0.47280257051036456</v>
      </c>
      <c r="AY14" s="324">
        <f>+'Sch P'!AI13</f>
        <v>1151</v>
      </c>
      <c r="AZ14" s="280">
        <f t="shared" si="26"/>
        <v>1151.4728025705103</v>
      </c>
    </row>
    <row r="15" spans="2:52">
      <c r="B15" s="278">
        <f t="shared" si="15"/>
        <v>2011</v>
      </c>
      <c r="C15" s="281">
        <f>+'Triangle Format'!N16</f>
        <v>1548</v>
      </c>
      <c r="D15" s="282">
        <f>+'Triangle Format'!K186</f>
        <v>1.0010309241205619</v>
      </c>
      <c r="E15" s="280">
        <f t="shared" si="16"/>
        <v>1549.5958705386299</v>
      </c>
      <c r="H15" s="278">
        <f t="shared" si="17"/>
        <v>2011</v>
      </c>
      <c r="I15" s="281">
        <f t="shared" si="27"/>
        <v>1548</v>
      </c>
      <c r="J15" s="282">
        <f t="shared" si="18"/>
        <v>1.0010309241205619</v>
      </c>
      <c r="K15" s="281">
        <f t="shared" si="18"/>
        <v>1549.5958705386299</v>
      </c>
      <c r="L15" s="280">
        <f t="shared" si="28"/>
        <v>1.5958705386299243</v>
      </c>
      <c r="O15" s="278">
        <f t="shared" si="19"/>
        <v>2011</v>
      </c>
      <c r="P15" s="281">
        <f t="shared" si="29"/>
        <v>1548</v>
      </c>
      <c r="Q15" s="282">
        <f t="shared" si="30"/>
        <v>1.0003143665513989</v>
      </c>
      <c r="R15" s="282">
        <f t="shared" si="41"/>
        <v>1.0010309241205619</v>
      </c>
      <c r="S15" s="281">
        <f t="shared" si="31"/>
        <v>1549.5958705386299</v>
      </c>
      <c r="T15" s="280">
        <v>2551</v>
      </c>
      <c r="U15" s="284">
        <f t="shared" si="32"/>
        <v>0.60744644082266952</v>
      </c>
      <c r="V15" s="280">
        <f t="shared" si="20"/>
        <v>1.5958705386299243</v>
      </c>
      <c r="Y15" s="278">
        <f t="shared" si="21"/>
        <v>2011</v>
      </c>
      <c r="Z15" s="281">
        <f t="shared" si="33"/>
        <v>1548</v>
      </c>
      <c r="AA15" s="282">
        <f t="shared" si="42"/>
        <v>1.0003143665513989</v>
      </c>
      <c r="AB15" s="282">
        <f t="shared" si="43"/>
        <v>1.0213409745363091</v>
      </c>
      <c r="AC15" s="281">
        <f t="shared" si="34"/>
        <v>1581.0358285822065</v>
      </c>
      <c r="AD15" s="280">
        <v>2551</v>
      </c>
      <c r="AE15" s="284">
        <f t="shared" si="35"/>
        <v>0.61977100297224874</v>
      </c>
      <c r="AF15" s="280">
        <f t="shared" si="22"/>
        <v>33.035828582206477</v>
      </c>
      <c r="AI15" s="278">
        <f t="shared" si="23"/>
        <v>2011</v>
      </c>
      <c r="AJ15" s="281">
        <v>2551</v>
      </c>
      <c r="AK15" s="323">
        <v>0.62</v>
      </c>
      <c r="AL15" s="281">
        <f t="shared" si="36"/>
        <v>1581.62</v>
      </c>
      <c r="AM15" s="282">
        <f>+'Triangle Format'!J240</f>
        <v>9.3300808995955276E-4</v>
      </c>
      <c r="AN15" s="280">
        <f t="shared" si="37"/>
        <v>1.4756642552418278</v>
      </c>
      <c r="AO15" s="324">
        <f t="shared" si="38"/>
        <v>1548</v>
      </c>
      <c r="AP15" s="280">
        <f t="shared" si="39"/>
        <v>1549.4756642552418</v>
      </c>
      <c r="AS15" s="278">
        <f t="shared" si="24"/>
        <v>2011</v>
      </c>
      <c r="AT15" s="281">
        <v>2551</v>
      </c>
      <c r="AU15" s="323">
        <v>0.62</v>
      </c>
      <c r="AV15" s="281">
        <f t="shared" si="40"/>
        <v>1581.62</v>
      </c>
      <c r="AW15" s="282">
        <f>+'Triangle Format'!X240</f>
        <v>3.5701535165999498E-4</v>
      </c>
      <c r="AX15" s="280">
        <f t="shared" si="25"/>
        <v>0.56466262049248128</v>
      </c>
      <c r="AY15" s="324">
        <f>+'Sch P'!AI14</f>
        <v>1555</v>
      </c>
      <c r="AZ15" s="280">
        <f t="shared" si="26"/>
        <v>1555.5646626204925</v>
      </c>
    </row>
    <row r="16" spans="2:52">
      <c r="B16" s="278">
        <f t="shared" si="15"/>
        <v>2012</v>
      </c>
      <c r="C16" s="281">
        <f>+'Triangle Format'!N17</f>
        <v>1226</v>
      </c>
      <c r="D16" s="282">
        <f>+'Triangle Format'!J186</f>
        <v>1.0036153144063746</v>
      </c>
      <c r="E16" s="280">
        <f t="shared" si="16"/>
        <v>1230.4323754622153</v>
      </c>
      <c r="H16" s="278">
        <f t="shared" si="17"/>
        <v>2012</v>
      </c>
      <c r="I16" s="281">
        <f t="shared" si="27"/>
        <v>1226</v>
      </c>
      <c r="J16" s="282">
        <f t="shared" si="18"/>
        <v>1.0036153144063746</v>
      </c>
      <c r="K16" s="281">
        <f t="shared" si="18"/>
        <v>1230.4323754622153</v>
      </c>
      <c r="L16" s="280">
        <f t="shared" si="28"/>
        <v>4.4323754622153047</v>
      </c>
      <c r="O16" s="278">
        <f t="shared" si="19"/>
        <v>2012</v>
      </c>
      <c r="P16" s="281">
        <f t="shared" si="29"/>
        <v>1226</v>
      </c>
      <c r="Q16" s="282">
        <f t="shared" si="30"/>
        <v>1.0025817287194032</v>
      </c>
      <c r="R16" s="282">
        <f t="shared" si="41"/>
        <v>1.0036153144063746</v>
      </c>
      <c r="S16" s="281">
        <f t="shared" si="31"/>
        <v>1230.4323754622153</v>
      </c>
      <c r="T16" s="280">
        <v>1986</v>
      </c>
      <c r="U16" s="284">
        <f t="shared" si="32"/>
        <v>0.61955305914512349</v>
      </c>
      <c r="V16" s="280">
        <f t="shared" si="20"/>
        <v>4.4323754622153047</v>
      </c>
      <c r="Y16" s="278">
        <f t="shared" si="21"/>
        <v>2012</v>
      </c>
      <c r="Z16" s="281">
        <f t="shared" si="33"/>
        <v>1226</v>
      </c>
      <c r="AA16" s="282">
        <f t="shared" si="42"/>
        <v>1.0025817287194032</v>
      </c>
      <c r="AB16" s="282">
        <f t="shared" si="43"/>
        <v>1.0239777998625728</v>
      </c>
      <c r="AC16" s="281">
        <f t="shared" si="34"/>
        <v>1255.3967826315143</v>
      </c>
      <c r="AD16" s="280">
        <v>1986</v>
      </c>
      <c r="AE16" s="284">
        <f t="shared" si="35"/>
        <v>0.63212325409441805</v>
      </c>
      <c r="AF16" s="280">
        <f t="shared" si="22"/>
        <v>29.39678263151427</v>
      </c>
      <c r="AI16" s="278">
        <f t="shared" si="23"/>
        <v>2012</v>
      </c>
      <c r="AJ16" s="281">
        <v>1986</v>
      </c>
      <c r="AK16" s="323">
        <v>0.62</v>
      </c>
      <c r="AL16" s="281">
        <f t="shared" si="36"/>
        <v>1231.32</v>
      </c>
      <c r="AM16" s="282">
        <f>+'Triangle Format'!I240</f>
        <v>3.5056860789315358E-3</v>
      </c>
      <c r="AN16" s="280">
        <f t="shared" si="37"/>
        <v>4.3166213827099789</v>
      </c>
      <c r="AO16" s="324">
        <f t="shared" si="38"/>
        <v>1226</v>
      </c>
      <c r="AP16" s="280">
        <f t="shared" si="39"/>
        <v>1230.3166213827101</v>
      </c>
      <c r="AS16" s="278">
        <f t="shared" si="24"/>
        <v>2012</v>
      </c>
      <c r="AT16" s="281">
        <v>1986</v>
      </c>
      <c r="AU16" s="323">
        <v>0.62</v>
      </c>
      <c r="AV16" s="281">
        <f t="shared" si="40"/>
        <v>1231.32</v>
      </c>
      <c r="AW16" s="282">
        <f>+'Triangle Format'!W240</f>
        <v>5.1060763338728332E-4</v>
      </c>
      <c r="AX16" s="280">
        <f t="shared" si="25"/>
        <v>0.62872139114242964</v>
      </c>
      <c r="AY16" s="324">
        <f>+'Sch P'!AI15</f>
        <v>1226</v>
      </c>
      <c r="AZ16" s="280">
        <f t="shared" si="26"/>
        <v>1226.6287213911423</v>
      </c>
    </row>
    <row r="17" spans="2:53">
      <c r="B17" s="278">
        <f t="shared" si="15"/>
        <v>2013</v>
      </c>
      <c r="C17" s="281">
        <f>+'Triangle Format'!N18</f>
        <v>1548</v>
      </c>
      <c r="D17" s="282">
        <f>+'Triangle Format'!I186</f>
        <v>1.0300935478545019</v>
      </c>
      <c r="E17" s="280">
        <f t="shared" si="16"/>
        <v>1594.5848120787689</v>
      </c>
      <c r="H17" s="278">
        <f t="shared" si="17"/>
        <v>2013</v>
      </c>
      <c r="I17" s="281">
        <f t="shared" si="27"/>
        <v>1548</v>
      </c>
      <c r="J17" s="282">
        <f t="shared" si="18"/>
        <v>1.0300935478545019</v>
      </c>
      <c r="K17" s="281">
        <f t="shared" si="18"/>
        <v>1594.5848120787689</v>
      </c>
      <c r="L17" s="280">
        <f t="shared" si="28"/>
        <v>46.584812078768891</v>
      </c>
      <c r="O17" s="278">
        <f t="shared" si="19"/>
        <v>2013</v>
      </c>
      <c r="P17" s="281">
        <f t="shared" si="29"/>
        <v>1548</v>
      </c>
      <c r="Q17" s="282">
        <f t="shared" si="30"/>
        <v>1.0263828511462969</v>
      </c>
      <c r="R17" s="282">
        <f t="shared" si="41"/>
        <v>1.0300935478545019</v>
      </c>
      <c r="S17" s="281">
        <f t="shared" si="31"/>
        <v>1594.5848120787689</v>
      </c>
      <c r="T17" s="280">
        <v>2561</v>
      </c>
      <c r="U17" s="284">
        <f t="shared" si="32"/>
        <v>0.62264147289292027</v>
      </c>
      <c r="V17" s="280">
        <f t="shared" si="20"/>
        <v>46.584812078768891</v>
      </c>
      <c r="Y17" s="278">
        <f t="shared" si="21"/>
        <v>2013</v>
      </c>
      <c r="Z17" s="281">
        <f t="shared" si="33"/>
        <v>1548</v>
      </c>
      <c r="AA17" s="282">
        <f t="shared" si="42"/>
        <v>1.0263828511462969</v>
      </c>
      <c r="AB17" s="282">
        <f t="shared" si="43"/>
        <v>1.0509932537334596</v>
      </c>
      <c r="AC17" s="281">
        <f t="shared" si="34"/>
        <v>1626.9375567793954</v>
      </c>
      <c r="AD17" s="280">
        <v>2561</v>
      </c>
      <c r="AE17" s="284">
        <f t="shared" si="35"/>
        <v>0.63527432908215364</v>
      </c>
      <c r="AF17" s="280">
        <f t="shared" si="22"/>
        <v>78.937556779395436</v>
      </c>
      <c r="AI17" s="278">
        <f t="shared" si="23"/>
        <v>2013</v>
      </c>
      <c r="AJ17" s="281">
        <v>2561</v>
      </c>
      <c r="AK17" s="323">
        <v>0.62</v>
      </c>
      <c r="AL17" s="281">
        <f t="shared" si="36"/>
        <v>1587.82</v>
      </c>
      <c r="AM17" s="282">
        <f>+'Triangle Format'!H240</f>
        <v>2.9120261695572913E-2</v>
      </c>
      <c r="AN17" s="280">
        <f t="shared" si="37"/>
        <v>46.237733925464582</v>
      </c>
      <c r="AO17" s="324">
        <f t="shared" si="38"/>
        <v>1548</v>
      </c>
      <c r="AP17" s="280">
        <f t="shared" si="39"/>
        <v>1594.2377339254647</v>
      </c>
      <c r="AS17" s="278">
        <f t="shared" si="24"/>
        <v>2013</v>
      </c>
      <c r="AT17" s="281">
        <v>2561</v>
      </c>
      <c r="AU17" s="323">
        <v>0.62</v>
      </c>
      <c r="AV17" s="281">
        <f t="shared" si="40"/>
        <v>1587.82</v>
      </c>
      <c r="AW17" s="282">
        <f>+'Triangle Format'!V240</f>
        <v>5.1060763338728332E-4</v>
      </c>
      <c r="AX17" s="280">
        <f t="shared" si="25"/>
        <v>0.8107530124449962</v>
      </c>
      <c r="AY17" s="324">
        <f>+'Sch P'!AI16</f>
        <v>1556</v>
      </c>
      <c r="AZ17" s="280">
        <f t="shared" si="26"/>
        <v>1556.810753012445</v>
      </c>
    </row>
    <row r="18" spans="2:53">
      <c r="B18" s="278">
        <f t="shared" si="15"/>
        <v>2014</v>
      </c>
      <c r="C18" s="281">
        <f>+'Triangle Format'!N19</f>
        <v>1768</v>
      </c>
      <c r="D18" s="282">
        <f>+'Triangle Format'!H186</f>
        <v>1.0636515164367666</v>
      </c>
      <c r="E18" s="280">
        <f t="shared" si="16"/>
        <v>1880.5358810602033</v>
      </c>
      <c r="H18" s="278">
        <f t="shared" si="17"/>
        <v>2014</v>
      </c>
      <c r="I18" s="281">
        <f t="shared" si="27"/>
        <v>1768</v>
      </c>
      <c r="J18" s="282">
        <f t="shared" si="18"/>
        <v>1.0636515164367666</v>
      </c>
      <c r="K18" s="281">
        <f t="shared" si="18"/>
        <v>1880.5358810602033</v>
      </c>
      <c r="L18" s="280">
        <f t="shared" si="28"/>
        <v>112.53588106020334</v>
      </c>
      <c r="O18" s="278">
        <f t="shared" si="19"/>
        <v>2014</v>
      </c>
      <c r="P18" s="281">
        <f t="shared" si="29"/>
        <v>1768</v>
      </c>
      <c r="Q18" s="282">
        <f t="shared" si="30"/>
        <v>1.0325775932216641</v>
      </c>
      <c r="R18" s="282">
        <f t="shared" si="41"/>
        <v>1.0636515164367666</v>
      </c>
      <c r="S18" s="281">
        <f t="shared" si="31"/>
        <v>1880.5358810602033</v>
      </c>
      <c r="T18" s="280">
        <v>2479</v>
      </c>
      <c r="U18" s="284">
        <f t="shared" si="32"/>
        <v>0.75858647884639097</v>
      </c>
      <c r="V18" s="280">
        <f t="shared" si="20"/>
        <v>112.53588106020334</v>
      </c>
      <c r="Y18" s="278">
        <f t="shared" si="21"/>
        <v>2014</v>
      </c>
      <c r="Z18" s="281">
        <f t="shared" si="33"/>
        <v>1768</v>
      </c>
      <c r="AA18" s="282">
        <f t="shared" si="42"/>
        <v>1.0325775932216641</v>
      </c>
      <c r="AB18" s="282">
        <f t="shared" si="43"/>
        <v>1.0852320844323016</v>
      </c>
      <c r="AC18" s="281">
        <f t="shared" si="34"/>
        <v>1918.6903252763091</v>
      </c>
      <c r="AD18" s="280">
        <v>2479</v>
      </c>
      <c r="AE18" s="284">
        <f t="shared" si="35"/>
        <v>0.7739775414587774</v>
      </c>
      <c r="AF18" s="280">
        <f t="shared" si="22"/>
        <v>150.69032527630907</v>
      </c>
      <c r="AI18" s="278">
        <f t="shared" si="23"/>
        <v>2014</v>
      </c>
      <c r="AJ18" s="281">
        <v>2479</v>
      </c>
      <c r="AK18" s="323">
        <v>0.62</v>
      </c>
      <c r="AL18" s="281">
        <f t="shared" si="36"/>
        <v>1536.98</v>
      </c>
      <c r="AM18" s="282">
        <f>+'Triangle Format'!G240</f>
        <v>5.9751301328104911E-2</v>
      </c>
      <c r="AN18" s="280">
        <f t="shared" si="37"/>
        <v>91.836555115270684</v>
      </c>
      <c r="AO18" s="324">
        <f t="shared" si="38"/>
        <v>1768</v>
      </c>
      <c r="AP18" s="280">
        <f t="shared" si="39"/>
        <v>1859.8365551152706</v>
      </c>
      <c r="AS18" s="278">
        <f t="shared" si="24"/>
        <v>2014</v>
      </c>
      <c r="AT18" s="281">
        <v>2479</v>
      </c>
      <c r="AU18" s="323">
        <v>0.62</v>
      </c>
      <c r="AV18" s="281">
        <f t="shared" si="40"/>
        <v>1536.98</v>
      </c>
      <c r="AW18" s="282">
        <f>+'Triangle Format'!U240</f>
        <v>4.2182799154044659E-3</v>
      </c>
      <c r="AX18" s="280">
        <f t="shared" si="25"/>
        <v>6.4834118643783558</v>
      </c>
      <c r="AY18" s="324">
        <f>+'Sch P'!AI17</f>
        <v>1851</v>
      </c>
      <c r="AZ18" s="280">
        <f t="shared" si="26"/>
        <v>1857.4834118643785</v>
      </c>
    </row>
    <row r="19" spans="2:53">
      <c r="B19" s="278">
        <f>+B20-1</f>
        <v>2015</v>
      </c>
      <c r="C19" s="281">
        <f>+'Triangle Format'!N20</f>
        <v>1342</v>
      </c>
      <c r="D19" s="282">
        <f>+'Triangle Format'!G186</f>
        <v>1.1826773513028388</v>
      </c>
      <c r="E19" s="280">
        <f t="shared" si="16"/>
        <v>1587.1530054484097</v>
      </c>
      <c r="H19" s="278">
        <f>+H20-1</f>
        <v>2015</v>
      </c>
      <c r="I19" s="281">
        <f t="shared" si="27"/>
        <v>1342</v>
      </c>
      <c r="J19" s="282">
        <f t="shared" si="18"/>
        <v>1.1826773513028388</v>
      </c>
      <c r="K19" s="281">
        <f t="shared" si="18"/>
        <v>1587.1530054484097</v>
      </c>
      <c r="L19" s="280">
        <f t="shared" si="28"/>
        <v>245.15300544840966</v>
      </c>
      <c r="O19" s="278">
        <f>+O20-1</f>
        <v>2015</v>
      </c>
      <c r="P19" s="281">
        <f t="shared" si="29"/>
        <v>1342</v>
      </c>
      <c r="Q19" s="282">
        <f t="shared" si="30"/>
        <v>1.1119030368750931</v>
      </c>
      <c r="R19" s="282">
        <f t="shared" si="41"/>
        <v>1.1826773513028388</v>
      </c>
      <c r="S19" s="281">
        <f t="shared" si="31"/>
        <v>1587.1530054484097</v>
      </c>
      <c r="T19" s="280">
        <v>2237</v>
      </c>
      <c r="U19" s="284">
        <f t="shared" si="32"/>
        <v>0.70950067297649067</v>
      </c>
      <c r="V19" s="280">
        <f t="shared" si="20"/>
        <v>245.15300544840966</v>
      </c>
      <c r="Y19" s="278">
        <f>+Y20-1</f>
        <v>2015</v>
      </c>
      <c r="Z19" s="281">
        <f t="shared" si="33"/>
        <v>1342</v>
      </c>
      <c r="AA19" s="282">
        <f t="shared" si="42"/>
        <v>1.1119030368750931</v>
      </c>
      <c r="AB19" s="282">
        <f t="shared" si="43"/>
        <v>1.2066728503945636</v>
      </c>
      <c r="AC19" s="281">
        <f t="shared" si="34"/>
        <v>1619.3549652295044</v>
      </c>
      <c r="AD19" s="280">
        <v>2237</v>
      </c>
      <c r="AE19" s="284">
        <f t="shared" si="35"/>
        <v>0.72389582710304179</v>
      </c>
      <c r="AF19" s="280">
        <f t="shared" si="22"/>
        <v>277.35496522950439</v>
      </c>
      <c r="AI19" s="278">
        <f>+AI20-1</f>
        <v>2015</v>
      </c>
      <c r="AJ19" s="281">
        <v>2237</v>
      </c>
      <c r="AK19" s="323">
        <v>0.62</v>
      </c>
      <c r="AL19" s="281">
        <f t="shared" si="36"/>
        <v>1386.94</v>
      </c>
      <c r="AM19" s="282">
        <f>+'Triangle Format'!F240</f>
        <v>0.1543788734363184</v>
      </c>
      <c r="AN19" s="280">
        <f t="shared" si="37"/>
        <v>214.11423472376745</v>
      </c>
      <c r="AO19" s="324">
        <f t="shared" si="38"/>
        <v>1342</v>
      </c>
      <c r="AP19" s="280">
        <f t="shared" si="39"/>
        <v>1556.1142347237674</v>
      </c>
      <c r="AS19" s="278">
        <f>+AS20-1</f>
        <v>2015</v>
      </c>
      <c r="AT19" s="281">
        <v>2237</v>
      </c>
      <c r="AU19" s="323">
        <v>0.62</v>
      </c>
      <c r="AV19" s="281">
        <f t="shared" si="40"/>
        <v>1386.94</v>
      </c>
      <c r="AW19" s="282">
        <f>+'Triangle Format'!T240</f>
        <v>6.8495062317673883E-3</v>
      </c>
      <c r="AX19" s="280">
        <f t="shared" si="25"/>
        <v>9.4998541730874617</v>
      </c>
      <c r="AY19" s="324">
        <f>+'Sch P'!AI18</f>
        <v>1497</v>
      </c>
      <c r="AZ19" s="280">
        <f t="shared" si="26"/>
        <v>1506.4998541730874</v>
      </c>
    </row>
    <row r="20" spans="2:53">
      <c r="B20" s="278">
        <f>+EndYear</f>
        <v>2016</v>
      </c>
      <c r="C20" s="281">
        <f>+'Triangle Format'!N21</f>
        <v>653</v>
      </c>
      <c r="D20" s="282">
        <f>+'Triangle Format'!F186</f>
        <v>1.9070442607822247</v>
      </c>
      <c r="E20" s="280">
        <f>+D20*C20</f>
        <v>1245.2999022907927</v>
      </c>
      <c r="H20" s="278">
        <f>+EndYear</f>
        <v>2016</v>
      </c>
      <c r="I20" s="281">
        <f t="shared" si="27"/>
        <v>653</v>
      </c>
      <c r="J20" s="282">
        <f t="shared" si="18"/>
        <v>1.9070442607822247</v>
      </c>
      <c r="K20" s="281">
        <f t="shared" si="18"/>
        <v>1245.2999022907927</v>
      </c>
      <c r="L20" s="280">
        <f t="shared" si="28"/>
        <v>592.29990229079272</v>
      </c>
      <c r="O20" s="278">
        <f>+EndYear</f>
        <v>2016</v>
      </c>
      <c r="P20" s="281">
        <f t="shared" si="29"/>
        <v>653</v>
      </c>
      <c r="Q20" s="282">
        <f>+J20/J19</f>
        <v>1.6124805794931496</v>
      </c>
      <c r="R20" s="282">
        <f>+R19*Q20</f>
        <v>1.9070442607822247</v>
      </c>
      <c r="S20" s="281">
        <f t="shared" si="31"/>
        <v>1245.2999022907927</v>
      </c>
      <c r="T20" s="280">
        <v>1862</v>
      </c>
      <c r="U20" s="284">
        <f t="shared" si="32"/>
        <v>0.66879694000579626</v>
      </c>
      <c r="V20" s="280">
        <f t="shared" si="20"/>
        <v>592.29990229079272</v>
      </c>
      <c r="Y20" s="278">
        <f>+EndYear</f>
        <v>2016</v>
      </c>
      <c r="Z20" s="281">
        <f t="shared" si="33"/>
        <v>653</v>
      </c>
      <c r="AA20" s="282">
        <f t="shared" si="42"/>
        <v>1.6124805794931496</v>
      </c>
      <c r="AB20" s="282">
        <f>+AB19*AA20</f>
        <v>1.9457365370628765</v>
      </c>
      <c r="AC20" s="281">
        <f t="shared" si="34"/>
        <v>1270.5659587020584</v>
      </c>
      <c r="AD20" s="280">
        <v>1862</v>
      </c>
      <c r="AE20" s="284">
        <f t="shared" si="35"/>
        <v>0.68236625064557377</v>
      </c>
      <c r="AF20" s="280">
        <f t="shared" si="22"/>
        <v>617.56595870205842</v>
      </c>
      <c r="AI20" s="278">
        <f>+EndYear</f>
        <v>2016</v>
      </c>
      <c r="AJ20" s="281">
        <v>1862</v>
      </c>
      <c r="AK20" s="323">
        <v>0.62</v>
      </c>
      <c r="AL20" s="281">
        <f t="shared" si="36"/>
        <v>1154.44</v>
      </c>
      <c r="AM20" s="282">
        <f>+'Triangle Format'!E240</f>
        <v>0.47557748147919687</v>
      </c>
      <c r="AN20" s="280">
        <f t="shared" si="37"/>
        <v>549.02566771884403</v>
      </c>
      <c r="AO20" s="324">
        <f t="shared" si="38"/>
        <v>653</v>
      </c>
      <c r="AP20" s="280">
        <f t="shared" si="39"/>
        <v>1202.025667718844</v>
      </c>
      <c r="AS20" s="278">
        <f>+EndYear</f>
        <v>2016</v>
      </c>
      <c r="AT20" s="281">
        <v>1862</v>
      </c>
      <c r="AU20" s="323">
        <v>0.62</v>
      </c>
      <c r="AV20" s="281">
        <f t="shared" si="40"/>
        <v>1154.44</v>
      </c>
      <c r="AW20" s="282">
        <f>+'Triangle Format'!S240</f>
        <v>2.3126015027616131E-2</v>
      </c>
      <c r="AX20" s="280">
        <f>+AV20*AW20</f>
        <v>26.697596788481167</v>
      </c>
      <c r="AY20" s="324">
        <f>+'Sch P'!AI19</f>
        <v>1163</v>
      </c>
      <c r="AZ20" s="280">
        <f>+AY20+AX20</f>
        <v>1189.6975967884812</v>
      </c>
      <c r="BA20" s="205"/>
    </row>
    <row r="21" spans="2:53">
      <c r="B21" s="278"/>
      <c r="C21" s="281"/>
      <c r="D21" s="278"/>
      <c r="E21" s="278"/>
      <c r="H21" s="278"/>
      <c r="I21" s="281"/>
      <c r="J21" s="278"/>
      <c r="K21" s="278"/>
      <c r="L21" s="278"/>
      <c r="O21" s="278"/>
      <c r="P21" s="281"/>
      <c r="Q21" s="281"/>
      <c r="R21" s="278"/>
      <c r="S21" s="278"/>
      <c r="T21" s="280"/>
      <c r="U21" s="278"/>
      <c r="V21" s="278"/>
      <c r="Y21" s="278"/>
      <c r="Z21" s="281"/>
      <c r="AA21" s="281"/>
      <c r="AB21" s="278"/>
      <c r="AC21" s="278"/>
      <c r="AD21" s="280"/>
      <c r="AE21" s="278"/>
      <c r="AF21" s="278"/>
      <c r="AI21" s="278"/>
      <c r="AJ21" s="281"/>
      <c r="AK21" s="281"/>
      <c r="AL21" s="278"/>
      <c r="AM21" s="278"/>
      <c r="AN21" s="280"/>
      <c r="AO21" s="278"/>
      <c r="AP21" s="278"/>
      <c r="AS21" s="278"/>
      <c r="AT21" s="281"/>
      <c r="AU21" s="281"/>
      <c r="AV21" s="278"/>
      <c r="AW21" s="278"/>
      <c r="AX21" s="280"/>
      <c r="AY21" s="278"/>
      <c r="AZ21" s="278"/>
    </row>
    <row r="22" spans="2:53">
      <c r="B22" s="278" t="s">
        <v>10</v>
      </c>
      <c r="C22" s="281">
        <f>SUM(C11:C21)</f>
        <v>12664</v>
      </c>
      <c r="D22" s="278"/>
      <c r="E22" s="281">
        <f>SUM(E11:E21)</f>
        <v>13669.881932838907</v>
      </c>
      <c r="H22" s="278" t="s">
        <v>10</v>
      </c>
      <c r="I22" s="281">
        <f>SUM(I11:I21)</f>
        <v>12664</v>
      </c>
      <c r="J22" s="278"/>
      <c r="K22" s="281">
        <f>SUM(K11:K21)</f>
        <v>13669.881932838907</v>
      </c>
      <c r="L22" s="281">
        <f>SUM(L11:L21)</f>
        <v>1005.8819328389054</v>
      </c>
      <c r="O22" s="278" t="s">
        <v>10</v>
      </c>
      <c r="P22" s="281">
        <f>SUM(P11:P21)</f>
        <v>12664</v>
      </c>
      <c r="Q22" s="281"/>
      <c r="R22" s="278"/>
      <c r="S22" s="281">
        <f>SUM(S11:S21)</f>
        <v>13669.881932838907</v>
      </c>
      <c r="T22" s="281">
        <f>SUM(T11:T21)</f>
        <v>22021</v>
      </c>
      <c r="U22" s="284">
        <f t="shared" si="32"/>
        <v>0.62076572057758084</v>
      </c>
      <c r="V22" s="281">
        <f>SUM(V11:V21)</f>
        <v>1005.8819328389054</v>
      </c>
      <c r="W22" s="205"/>
      <c r="Y22" s="278" t="s">
        <v>10</v>
      </c>
      <c r="Z22" s="281">
        <f>SUM(Z11:Z21)</f>
        <v>12664</v>
      </c>
      <c r="AA22" s="281"/>
      <c r="AB22" s="278"/>
      <c r="AC22" s="281">
        <f>SUM(AC11:AC21)</f>
        <v>13947.231997200988</v>
      </c>
      <c r="AD22" s="281">
        <f>SUM(AD11:AD21)</f>
        <v>22021</v>
      </c>
      <c r="AE22" s="284">
        <f t="shared" ref="AE22" si="44">+AC22/AD22</f>
        <v>0.63336051937700322</v>
      </c>
      <c r="AF22" s="281">
        <f>SUM(AF11:AF21)</f>
        <v>1283.2319972009871</v>
      </c>
      <c r="AI22" s="278" t="s">
        <v>10</v>
      </c>
      <c r="AJ22" s="281">
        <f>SUM(AJ11:AJ21)</f>
        <v>22021</v>
      </c>
      <c r="AK22" s="281"/>
      <c r="AL22" s="278"/>
      <c r="AM22" s="281"/>
      <c r="AN22" s="281">
        <f>SUM(AN11:AN21)</f>
        <v>909.69639838114131</v>
      </c>
      <c r="AO22" s="281">
        <f>SUM(AO11:AO21)</f>
        <v>12664</v>
      </c>
      <c r="AP22" s="281">
        <f>SUM(AP11:AP21)</f>
        <v>13573.696398381142</v>
      </c>
      <c r="AS22" s="278" t="s">
        <v>10</v>
      </c>
      <c r="AT22" s="281">
        <f>SUM(AT11:AT21)</f>
        <v>22021</v>
      </c>
      <c r="AU22" s="281"/>
      <c r="AV22" s="278"/>
      <c r="AW22" s="281"/>
      <c r="AX22" s="281">
        <f>SUM(AX11:AX21)</f>
        <v>46.48933194718461</v>
      </c>
      <c r="AY22" s="281">
        <f>SUM(AY11:AY21)</f>
        <v>13431</v>
      </c>
      <c r="AZ22" s="281">
        <f>SUM(AZ11:AZ21)</f>
        <v>13477.489331947185</v>
      </c>
      <c r="BA22" s="205">
        <f>+AC22-AZ22</f>
        <v>469.74266525380335</v>
      </c>
    </row>
    <row r="23" spans="2:53">
      <c r="B23" s="278"/>
      <c r="C23" s="278"/>
      <c r="D23" s="278"/>
      <c r="E23" s="278"/>
      <c r="H23" s="278"/>
      <c r="I23" s="278"/>
      <c r="J23" s="278"/>
      <c r="K23" s="278"/>
      <c r="L23" s="278"/>
      <c r="O23" s="278"/>
      <c r="P23" s="278"/>
      <c r="Q23" s="278"/>
      <c r="R23" s="278"/>
      <c r="S23" s="283"/>
      <c r="T23" s="280"/>
      <c r="U23" s="278"/>
      <c r="V23" s="278"/>
      <c r="Y23" s="278"/>
      <c r="Z23" s="278"/>
      <c r="AA23" s="278"/>
      <c r="AB23" s="278"/>
      <c r="AC23" s="283"/>
      <c r="AD23" s="280"/>
      <c r="AE23" s="278"/>
      <c r="AF23" s="278"/>
      <c r="AI23" s="278"/>
      <c r="AJ23" s="278"/>
      <c r="AK23" s="278"/>
      <c r="AL23" s="278"/>
      <c r="AM23" s="283"/>
      <c r="AN23" s="280"/>
      <c r="AO23" s="278"/>
      <c r="AP23" s="278"/>
      <c r="AS23" s="278"/>
      <c r="AT23" s="278"/>
      <c r="AU23" s="278"/>
      <c r="AV23" s="278"/>
      <c r="AW23" s="283"/>
      <c r="AX23" s="280"/>
      <c r="AY23" s="283"/>
      <c r="AZ23" s="278"/>
      <c r="BA23" s="205">
        <f>+AY22-AO22</f>
        <v>767</v>
      </c>
    </row>
    <row r="24" spans="2:53">
      <c r="B24" s="278" t="s">
        <v>157</v>
      </c>
      <c r="C24" s="278"/>
      <c r="D24" s="278">
        <f>+'Sch P'!S20-'Sch P'!T20+'Sch P'!W20-'Sch P'!X20</f>
        <v>767</v>
      </c>
      <c r="E24" s="278"/>
      <c r="H24" s="278" t="s">
        <v>157</v>
      </c>
      <c r="I24" s="278"/>
      <c r="J24" s="278"/>
      <c r="K24" s="281">
        <f>+D24</f>
        <v>767</v>
      </c>
      <c r="L24" s="278"/>
      <c r="O24" s="278" t="s">
        <v>157</v>
      </c>
      <c r="P24" s="278"/>
      <c r="Q24" s="278"/>
      <c r="R24" s="281">
        <f>+D24</f>
        <v>767</v>
      </c>
      <c r="S24" s="283"/>
      <c r="T24" s="280"/>
      <c r="U24" s="278"/>
      <c r="V24" s="278"/>
      <c r="Y24" s="278" t="s">
        <v>157</v>
      </c>
      <c r="Z24" s="278"/>
      <c r="AA24" s="278"/>
      <c r="AB24" s="281">
        <f>+R24</f>
        <v>767</v>
      </c>
      <c r="AC24" s="283"/>
      <c r="AD24" s="280"/>
      <c r="AE24" s="278"/>
      <c r="AF24" s="278"/>
      <c r="AI24" s="278" t="s">
        <v>157</v>
      </c>
      <c r="AJ24" s="278"/>
      <c r="AK24" s="278"/>
      <c r="AL24" s="281">
        <f>+AB24</f>
        <v>767</v>
      </c>
      <c r="AM24" s="283"/>
      <c r="AN24" s="280"/>
      <c r="AO24" s="278"/>
      <c r="AP24" s="278"/>
      <c r="AS24" s="278" t="s">
        <v>157</v>
      </c>
      <c r="AT24" s="278"/>
      <c r="AU24" s="278"/>
      <c r="AV24" s="281">
        <f>+AL24</f>
        <v>767</v>
      </c>
      <c r="AW24" s="283"/>
      <c r="AX24" s="280"/>
      <c r="AY24" s="278"/>
      <c r="AZ24" s="278"/>
    </row>
    <row r="25" spans="2:53">
      <c r="B25" s="278"/>
      <c r="C25" s="278"/>
      <c r="D25" s="278"/>
      <c r="E25" s="278"/>
      <c r="H25" s="278" t="s">
        <v>158</v>
      </c>
      <c r="I25" s="278"/>
      <c r="J25" s="278"/>
      <c r="K25" s="281">
        <f>+L22-K24</f>
        <v>238.88193283890541</v>
      </c>
      <c r="L25" s="278"/>
      <c r="O25" s="278" t="s">
        <v>158</v>
      </c>
      <c r="P25" s="278"/>
      <c r="Q25" s="278"/>
      <c r="R25" s="281">
        <f>+V22-R24</f>
        <v>238.88193283890541</v>
      </c>
      <c r="S25" s="283"/>
      <c r="T25" s="280"/>
      <c r="U25" s="278"/>
      <c r="V25" s="278"/>
      <c r="Y25" s="278" t="s">
        <v>158</v>
      </c>
      <c r="Z25" s="278"/>
      <c r="AA25" s="278"/>
      <c r="AB25" s="281">
        <f>+AF22-AB24</f>
        <v>516.23199720098705</v>
      </c>
      <c r="AC25" s="283"/>
      <c r="AD25" s="280"/>
      <c r="AE25" s="278"/>
      <c r="AF25" s="278"/>
      <c r="AI25" s="278" t="s">
        <v>158</v>
      </c>
      <c r="AJ25" s="278"/>
      <c r="AK25" s="278"/>
      <c r="AL25" s="281">
        <f>+AP22-AO22-AL24</f>
        <v>142.69639838114199</v>
      </c>
      <c r="AM25" s="283"/>
      <c r="AN25" s="280"/>
      <c r="AO25" s="278"/>
      <c r="AP25" s="278"/>
      <c r="AS25" s="278" t="s">
        <v>158</v>
      </c>
      <c r="AT25" s="278"/>
      <c r="AU25" s="278"/>
      <c r="AV25" s="281">
        <f>+AZ22-AY22</f>
        <v>46.489331947184837</v>
      </c>
      <c r="AW25" s="283"/>
      <c r="AX25" s="280"/>
      <c r="AY25" s="278"/>
      <c r="AZ25" s="278"/>
    </row>
    <row r="26" spans="2:53">
      <c r="H26" s="278"/>
      <c r="I26" s="278"/>
      <c r="J26" s="278"/>
      <c r="K26" s="278"/>
      <c r="L26" s="278"/>
      <c r="O26" s="278"/>
      <c r="P26" s="278"/>
      <c r="Q26" s="278"/>
      <c r="R26" s="278"/>
      <c r="S26" s="283"/>
      <c r="T26" s="280"/>
      <c r="U26" s="278"/>
      <c r="V26" s="278"/>
      <c r="Y26" s="278"/>
      <c r="Z26" s="278"/>
      <c r="AA26" s="278"/>
      <c r="AB26" s="278"/>
      <c r="AC26" s="283"/>
      <c r="AD26" s="280"/>
      <c r="AE26" s="278"/>
      <c r="AF26" s="278"/>
      <c r="AI26" s="278"/>
      <c r="AJ26" s="278"/>
      <c r="AK26" s="278"/>
      <c r="AL26" s="278"/>
      <c r="AM26" s="283"/>
      <c r="AN26" s="280"/>
      <c r="AO26" s="278"/>
      <c r="AP26" s="278"/>
      <c r="AS26" s="278"/>
      <c r="AT26" s="278"/>
      <c r="AU26" s="278"/>
      <c r="AV26" s="278"/>
      <c r="AW26" s="283"/>
      <c r="AX26" s="280"/>
      <c r="AY26" s="278"/>
      <c r="AZ26" s="278"/>
    </row>
    <row r="28" spans="2:53">
      <c r="U28" s="205">
        <f>+AC22-S22</f>
        <v>277.35006436208096</v>
      </c>
      <c r="AL28" s="205"/>
      <c r="AY28" s="205">
        <f>+AY22-AO22</f>
        <v>767</v>
      </c>
    </row>
    <row r="29" spans="2:53">
      <c r="T29" s="204" t="s">
        <v>162</v>
      </c>
      <c r="U29" s="285">
        <f>+AC22/S22-1</f>
        <v>2.0289133858267583E-2</v>
      </c>
    </row>
    <row r="30" spans="2:53">
      <c r="T30" s="204" t="s">
        <v>163</v>
      </c>
      <c r="U30" s="285">
        <f>+AF22/V22-1</f>
        <v>0.27572824931780526</v>
      </c>
    </row>
    <row r="31" spans="2:53">
      <c r="T31" s="204" t="s">
        <v>164</v>
      </c>
      <c r="U31" s="285">
        <f>+AB25/R25-1</f>
        <v>1.1610340768178475</v>
      </c>
    </row>
  </sheetData>
  <pageMargins left="0.7" right="0.7" top="0.75" bottom="0.75" header="0.3" footer="0.3"/>
  <ignoredErrors>
    <ignoredError sqref="AE22 U22 AM12:AM20 AW12:AW2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6:I27"/>
  <sheetViews>
    <sheetView topLeftCell="A5" workbookViewId="0">
      <selection activeCell="A6" sqref="A6:E18"/>
    </sheetView>
  </sheetViews>
  <sheetFormatPr defaultColWidth="8.85546875" defaultRowHeight="18.75"/>
  <cols>
    <col min="1" max="1" width="3.42578125" style="289" customWidth="1"/>
    <col min="2" max="2" width="28.42578125" style="289" customWidth="1"/>
    <col min="3" max="3" width="8.85546875" style="289"/>
    <col min="4" max="4" width="11.140625" style="289" customWidth="1"/>
    <col min="5" max="5" width="3" style="289" customWidth="1"/>
    <col min="6" max="9" width="9.140625" customWidth="1"/>
    <col min="10" max="16384" width="8.85546875" style="289"/>
  </cols>
  <sheetData>
    <row r="6" spans="1:5" ht="66" customHeight="1">
      <c r="A6" s="288"/>
      <c r="B6" s="515" t="s">
        <v>250</v>
      </c>
      <c r="C6" s="288"/>
      <c r="D6" s="286" t="s">
        <v>169</v>
      </c>
      <c r="E6" s="288"/>
    </row>
    <row r="7" spans="1:5" ht="19.5">
      <c r="A7" s="288"/>
      <c r="B7" s="287"/>
      <c r="C7" s="288"/>
      <c r="D7" s="288"/>
      <c r="E7" s="288"/>
    </row>
    <row r="8" spans="1:5" ht="19.5">
      <c r="A8" s="288"/>
      <c r="B8" s="287"/>
      <c r="C8" s="288"/>
      <c r="D8" s="288"/>
      <c r="E8" s="288"/>
    </row>
    <row r="9" spans="1:5" ht="19.5">
      <c r="A9" s="291"/>
      <c r="B9" s="290" t="s">
        <v>165</v>
      </c>
      <c r="C9" s="291"/>
      <c r="D9" s="292">
        <v>0.2</v>
      </c>
      <c r="E9" s="291"/>
    </row>
    <row r="10" spans="1:5" ht="19.5">
      <c r="A10" s="288"/>
      <c r="B10" s="287" t="s">
        <v>166</v>
      </c>
      <c r="C10" s="288"/>
      <c r="D10" s="292">
        <v>0.05</v>
      </c>
      <c r="E10" s="288"/>
    </row>
    <row r="11" spans="1:5" ht="19.5">
      <c r="A11" s="288"/>
      <c r="B11" s="293" t="s">
        <v>170</v>
      </c>
      <c r="C11" s="288"/>
      <c r="D11" s="292">
        <v>0.15</v>
      </c>
      <c r="E11" s="288"/>
    </row>
    <row r="12" spans="1:5" ht="19.5">
      <c r="A12" s="294"/>
      <c r="B12" s="287" t="s">
        <v>167</v>
      </c>
      <c r="C12" s="294"/>
      <c r="D12" s="292">
        <v>-0.02</v>
      </c>
      <c r="E12" s="295"/>
    </row>
    <row r="13" spans="1:5" ht="19.5">
      <c r="A13" s="294"/>
      <c r="B13" s="287"/>
      <c r="C13" s="294"/>
      <c r="D13" s="292"/>
      <c r="E13" s="295"/>
    </row>
    <row r="14" spans="1:5" ht="19.5">
      <c r="A14" s="294"/>
      <c r="B14" s="287" t="s">
        <v>10</v>
      </c>
      <c r="C14" s="294"/>
      <c r="D14" s="292">
        <f>+SUM(D9:D12)</f>
        <v>0.38</v>
      </c>
      <c r="E14" s="295"/>
    </row>
    <row r="15" spans="1:5" ht="19.5">
      <c r="A15" s="294"/>
      <c r="B15" s="287"/>
      <c r="C15" s="294"/>
      <c r="D15" s="292"/>
      <c r="E15" s="295"/>
    </row>
    <row r="16" spans="1:5" ht="19.5">
      <c r="A16" s="294"/>
      <c r="B16" s="287" t="s">
        <v>168</v>
      </c>
      <c r="C16" s="294"/>
      <c r="D16" s="292">
        <v>0.62</v>
      </c>
      <c r="E16" s="295"/>
    </row>
    <row r="17" spans="1:5" ht="18.600000000000001" customHeight="1">
      <c r="A17" s="294"/>
      <c r="B17" s="297" t="s">
        <v>244</v>
      </c>
      <c r="C17" s="467"/>
      <c r="D17" s="468"/>
      <c r="E17" s="295"/>
    </row>
    <row r="18" spans="1:5" ht="19.5">
      <c r="A18" s="294"/>
      <c r="B18" s="288"/>
      <c r="C18" s="294"/>
      <c r="D18" s="295"/>
      <c r="E18" s="295"/>
    </row>
    <row r="19" spans="1:5" ht="19.5">
      <c r="A19" s="294"/>
      <c r="B19" s="288"/>
      <c r="C19" s="294"/>
      <c r="D19" s="295"/>
      <c r="E19" s="295"/>
    </row>
    <row r="20" spans="1:5" ht="19.5">
      <c r="A20" s="294"/>
      <c r="B20" s="288"/>
      <c r="C20" s="294"/>
      <c r="D20" s="295"/>
      <c r="E20" s="295"/>
    </row>
    <row r="21" spans="1:5" ht="19.5">
      <c r="A21" s="294"/>
      <c r="B21" s="288"/>
      <c r="C21" s="294"/>
      <c r="D21" s="295"/>
      <c r="E21" s="295"/>
    </row>
    <row r="22" spans="1:5" ht="19.5">
      <c r="A22" s="288"/>
      <c r="B22" s="288"/>
      <c r="C22" s="294"/>
      <c r="D22" s="294"/>
      <c r="E22" s="288"/>
    </row>
    <row r="23" spans="1:5" ht="19.5">
      <c r="A23" s="294"/>
      <c r="B23" s="288"/>
      <c r="C23" s="294"/>
      <c r="D23" s="294"/>
      <c r="E23" s="288"/>
    </row>
    <row r="24" spans="1:5" ht="19.5">
      <c r="A24" s="296"/>
      <c r="B24" s="288"/>
      <c r="C24" s="288"/>
      <c r="D24" s="288"/>
      <c r="E24" s="288"/>
    </row>
    <row r="25" spans="1:5" ht="19.5">
      <c r="A25" s="296"/>
      <c r="B25" s="288"/>
      <c r="C25" s="288"/>
      <c r="D25" s="288"/>
      <c r="E25" s="294"/>
    </row>
    <row r="26" spans="1:5" ht="19.5">
      <c r="A26" s="296"/>
      <c r="B26" s="288"/>
      <c r="C26" s="288"/>
      <c r="D26" s="288"/>
      <c r="E26" s="294"/>
    </row>
    <row r="27" spans="1:5" ht="19.5">
      <c r="A27" s="296"/>
      <c r="B27" s="288"/>
      <c r="C27" s="288"/>
      <c r="D27" s="288"/>
      <c r="E27" s="288"/>
    </row>
  </sheetData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AO58"/>
  <sheetViews>
    <sheetView topLeftCell="U1" workbookViewId="0">
      <selection activeCell="AK23" sqref="AK23"/>
    </sheetView>
  </sheetViews>
  <sheetFormatPr defaultRowHeight="12.75"/>
  <cols>
    <col min="3" max="8" width="7.85546875" customWidth="1"/>
    <col min="9" max="9" width="6.85546875" customWidth="1"/>
    <col min="10" max="10" width="1.140625" customWidth="1"/>
    <col min="13" max="13" width="11.28515625" customWidth="1"/>
    <col min="21" max="21" width="2.7109375" customWidth="1"/>
    <col min="24" max="24" width="13.28515625" customWidth="1"/>
    <col min="32" max="32" width="2.7109375" customWidth="1"/>
    <col min="35" max="35" width="7.7109375" customWidth="1"/>
    <col min="36" max="36" width="10.28515625" customWidth="1"/>
    <col min="37" max="37" width="9.7109375" customWidth="1"/>
    <col min="38" max="38" width="9.42578125" bestFit="1" customWidth="1"/>
    <col min="39" max="39" width="9" bestFit="1" customWidth="1"/>
    <col min="41" max="41" width="2.42578125" customWidth="1"/>
  </cols>
  <sheetData>
    <row r="2" spans="2:41">
      <c r="B2" s="325" t="s">
        <v>196</v>
      </c>
      <c r="C2" s="326"/>
      <c r="D2" s="326"/>
      <c r="E2" s="326"/>
      <c r="F2" s="326"/>
      <c r="G2" s="326"/>
      <c r="H2" s="326"/>
      <c r="I2" s="326"/>
      <c r="J2" s="326"/>
      <c r="M2" s="325" t="s">
        <v>196</v>
      </c>
      <c r="N2" s="326"/>
      <c r="O2" s="326"/>
      <c r="P2" s="326"/>
      <c r="Q2" s="326"/>
      <c r="R2" s="326"/>
      <c r="S2" s="326"/>
      <c r="T2" s="326"/>
      <c r="U2" s="326"/>
      <c r="AG2" s="325" t="s">
        <v>196</v>
      </c>
      <c r="AH2" s="326"/>
      <c r="AI2" s="326"/>
      <c r="AJ2" s="326"/>
      <c r="AK2" s="326"/>
      <c r="AL2" s="326"/>
      <c r="AM2" s="326"/>
      <c r="AN2" s="326"/>
      <c r="AO2" s="326"/>
    </row>
    <row r="3" spans="2:41">
      <c r="B3" s="327" t="s">
        <v>194</v>
      </c>
      <c r="C3" s="326"/>
      <c r="D3" s="326"/>
      <c r="E3" s="326"/>
      <c r="F3" s="326"/>
      <c r="G3" s="326"/>
      <c r="H3" s="326"/>
      <c r="I3" s="326"/>
      <c r="J3" s="326"/>
      <c r="M3" s="327" t="s">
        <v>194</v>
      </c>
      <c r="N3" s="326"/>
      <c r="O3" s="326"/>
      <c r="P3" s="326"/>
      <c r="Q3" s="326"/>
      <c r="R3" s="326"/>
      <c r="S3" s="326"/>
      <c r="T3" s="326"/>
      <c r="U3" s="326"/>
      <c r="AG3" s="327" t="s">
        <v>194</v>
      </c>
      <c r="AH3" s="326"/>
      <c r="AI3" s="326"/>
      <c r="AJ3" s="326"/>
      <c r="AK3" s="326"/>
      <c r="AL3" s="326"/>
      <c r="AM3" s="326"/>
      <c r="AN3" s="326"/>
      <c r="AO3" s="326"/>
    </row>
    <row r="4" spans="2:41">
      <c r="B4" s="328" t="s">
        <v>195</v>
      </c>
      <c r="C4" s="326"/>
      <c r="D4" s="326"/>
      <c r="E4" s="326"/>
      <c r="F4" s="326"/>
      <c r="G4" s="326"/>
      <c r="H4" s="326"/>
      <c r="I4" s="326"/>
      <c r="J4" s="326"/>
      <c r="M4" s="328" t="s">
        <v>195</v>
      </c>
      <c r="N4" s="326"/>
      <c r="O4" s="326"/>
      <c r="P4" s="326"/>
      <c r="Q4" s="326"/>
      <c r="R4" s="326"/>
      <c r="S4" s="326"/>
      <c r="T4" s="326"/>
      <c r="U4" s="326"/>
      <c r="AG4" s="328" t="s">
        <v>195</v>
      </c>
      <c r="AH4" s="326"/>
      <c r="AI4" s="326"/>
      <c r="AJ4" s="326"/>
      <c r="AK4" s="326"/>
      <c r="AL4" s="326"/>
      <c r="AM4" s="326"/>
      <c r="AN4" s="326"/>
      <c r="AO4" s="326"/>
    </row>
    <row r="5" spans="2:41">
      <c r="B5" s="278"/>
      <c r="C5" s="329"/>
      <c r="D5" s="329"/>
      <c r="E5" s="329"/>
      <c r="F5" s="329"/>
      <c r="G5" s="329"/>
      <c r="H5" s="329"/>
      <c r="I5" s="329"/>
      <c r="J5" s="329"/>
      <c r="M5" s="278"/>
      <c r="N5" s="329"/>
      <c r="O5" s="329"/>
      <c r="P5" s="329"/>
      <c r="Q5" s="329"/>
      <c r="R5" s="329"/>
      <c r="S5" s="329"/>
      <c r="T5" s="329"/>
      <c r="U5" s="329"/>
      <c r="AG5" s="329"/>
      <c r="AH5" s="329"/>
      <c r="AI5" s="329"/>
      <c r="AJ5" s="329"/>
      <c r="AK5" s="329"/>
      <c r="AL5" s="329"/>
      <c r="AM5" s="329"/>
      <c r="AN5" s="329"/>
      <c r="AO5" s="329"/>
    </row>
    <row r="6" spans="2:41">
      <c r="B6" s="330" t="s">
        <v>11</v>
      </c>
      <c r="C6" s="333" t="s">
        <v>198</v>
      </c>
      <c r="D6" s="333"/>
      <c r="E6" s="333"/>
      <c r="F6" s="333"/>
      <c r="G6" s="333"/>
      <c r="H6" s="333"/>
      <c r="I6" s="333"/>
      <c r="J6" s="333"/>
      <c r="M6" s="330" t="s">
        <v>11</v>
      </c>
      <c r="N6" s="333" t="s">
        <v>202</v>
      </c>
      <c r="O6" s="333"/>
      <c r="P6" s="333"/>
      <c r="Q6" s="333"/>
      <c r="R6" s="333"/>
      <c r="S6" s="333"/>
      <c r="T6" s="333"/>
      <c r="U6" s="333"/>
      <c r="AG6" s="278"/>
      <c r="AH6" s="329"/>
      <c r="AI6" s="329"/>
      <c r="AJ6" s="343" t="s">
        <v>205</v>
      </c>
      <c r="AK6" s="343" t="s">
        <v>208</v>
      </c>
      <c r="AL6" s="343" t="s">
        <v>208</v>
      </c>
      <c r="AM6" s="343" t="s">
        <v>12</v>
      </c>
      <c r="AN6" s="343" t="s">
        <v>211</v>
      </c>
      <c r="AO6" s="334"/>
    </row>
    <row r="7" spans="2:41">
      <c r="B7" s="330" t="s">
        <v>18</v>
      </c>
      <c r="C7" s="335">
        <v>12</v>
      </c>
      <c r="D7" s="335">
        <f>+C7+12</f>
        <v>24</v>
      </c>
      <c r="E7" s="335">
        <f t="shared" ref="E7:I7" si="0">+D7+12</f>
        <v>36</v>
      </c>
      <c r="F7" s="335">
        <f t="shared" si="0"/>
        <v>48</v>
      </c>
      <c r="G7" s="335">
        <f t="shared" si="0"/>
        <v>60</v>
      </c>
      <c r="H7" s="335">
        <f t="shared" si="0"/>
        <v>72</v>
      </c>
      <c r="I7" s="335">
        <f t="shared" si="0"/>
        <v>84</v>
      </c>
      <c r="J7" s="335"/>
      <c r="M7" s="330" t="s">
        <v>18</v>
      </c>
      <c r="N7" s="335">
        <v>12</v>
      </c>
      <c r="O7" s="335">
        <f>+N7+12</f>
        <v>24</v>
      </c>
      <c r="P7" s="335">
        <f t="shared" ref="P7:T7" si="1">+O7+12</f>
        <v>36</v>
      </c>
      <c r="Q7" s="335">
        <f t="shared" si="1"/>
        <v>48</v>
      </c>
      <c r="R7" s="335">
        <f t="shared" si="1"/>
        <v>60</v>
      </c>
      <c r="S7" s="335">
        <f t="shared" si="1"/>
        <v>72</v>
      </c>
      <c r="T7" s="335">
        <f t="shared" si="1"/>
        <v>84</v>
      </c>
      <c r="U7" s="335"/>
      <c r="AG7" s="330" t="s">
        <v>11</v>
      </c>
      <c r="AH7" s="343" t="s">
        <v>204</v>
      </c>
      <c r="AI7" s="343"/>
      <c r="AJ7" s="344" t="s">
        <v>206</v>
      </c>
      <c r="AK7" s="330" t="s">
        <v>15</v>
      </c>
      <c r="AL7" s="330" t="s">
        <v>15</v>
      </c>
      <c r="AM7" s="344" t="s">
        <v>210</v>
      </c>
      <c r="AN7" s="344" t="s">
        <v>209</v>
      </c>
      <c r="AO7" s="342"/>
    </row>
    <row r="8" spans="2:41">
      <c r="B8" s="329"/>
      <c r="C8" s="329"/>
      <c r="D8" s="329"/>
      <c r="E8" s="329"/>
      <c r="F8" s="329"/>
      <c r="G8" s="329"/>
      <c r="H8" s="329"/>
      <c r="I8" s="329"/>
      <c r="J8" s="329"/>
      <c r="M8" s="329"/>
      <c r="N8" s="329"/>
      <c r="O8" s="329"/>
      <c r="P8" s="329"/>
      <c r="Q8" s="329"/>
      <c r="R8" s="329"/>
      <c r="S8" s="329"/>
      <c r="T8" s="329"/>
      <c r="U8" s="329"/>
      <c r="AG8" s="330" t="s">
        <v>18</v>
      </c>
      <c r="AH8" s="344" t="s">
        <v>121</v>
      </c>
      <c r="AI8" s="344" t="s">
        <v>144</v>
      </c>
      <c r="AJ8" s="343" t="s">
        <v>207</v>
      </c>
      <c r="AK8" s="343" t="s">
        <v>175</v>
      </c>
      <c r="AL8" s="343" t="s">
        <v>209</v>
      </c>
      <c r="AM8" s="343" t="s">
        <v>121</v>
      </c>
      <c r="AN8" s="343" t="s">
        <v>19</v>
      </c>
      <c r="AO8" s="334"/>
    </row>
    <row r="9" spans="2:41">
      <c r="B9" s="330">
        <f t="shared" ref="B9:B14" si="2">+B10-1</f>
        <v>2010</v>
      </c>
      <c r="C9" s="331">
        <v>71</v>
      </c>
      <c r="D9" s="331">
        <v>166</v>
      </c>
      <c r="E9" s="331">
        <v>286</v>
      </c>
      <c r="F9" s="331">
        <v>416</v>
      </c>
      <c r="G9" s="331">
        <v>527</v>
      </c>
      <c r="H9" s="331">
        <v>611</v>
      </c>
      <c r="I9" s="331">
        <v>677</v>
      </c>
      <c r="J9" s="331"/>
      <c r="M9" s="330">
        <f t="shared" ref="M9:M14" si="3">+M10-1</f>
        <v>2010</v>
      </c>
      <c r="N9" s="336">
        <f t="shared" ref="N9:T9" si="4">+C9/C21</f>
        <v>2.1124665278191016E-2</v>
      </c>
      <c r="O9" s="336">
        <f t="shared" si="4"/>
        <v>2.770822901018194E-2</v>
      </c>
      <c r="P9" s="336">
        <f t="shared" si="4"/>
        <v>3.8959269854243292E-2</v>
      </c>
      <c r="Q9" s="336">
        <f t="shared" si="4"/>
        <v>5.0369294103402351E-2</v>
      </c>
      <c r="R9" s="336">
        <f t="shared" si="4"/>
        <v>5.9107222969941677E-2</v>
      </c>
      <c r="S9" s="336">
        <f t="shared" si="4"/>
        <v>6.4944727891156462E-2</v>
      </c>
      <c r="T9" s="336">
        <f t="shared" si="4"/>
        <v>6.9371861871093343E-2</v>
      </c>
      <c r="U9" s="331"/>
      <c r="AG9" s="279">
        <v>1</v>
      </c>
      <c r="AH9" s="279">
        <f>+AG9+1</f>
        <v>2</v>
      </c>
      <c r="AI9" s="279">
        <f>+AH9+1</f>
        <v>3</v>
      </c>
      <c r="AJ9" s="279">
        <f t="shared" ref="AJ9:AN9" si="5">+AI9+1</f>
        <v>4</v>
      </c>
      <c r="AK9" s="279">
        <f t="shared" si="5"/>
        <v>5</v>
      </c>
      <c r="AL9" s="279">
        <f t="shared" si="5"/>
        <v>6</v>
      </c>
      <c r="AM9" s="279">
        <f t="shared" si="5"/>
        <v>7</v>
      </c>
      <c r="AN9" s="279">
        <f t="shared" si="5"/>
        <v>8</v>
      </c>
      <c r="AO9" s="342"/>
    </row>
    <row r="10" spans="2:41">
      <c r="B10" s="330">
        <f t="shared" si="2"/>
        <v>2011</v>
      </c>
      <c r="C10" s="331">
        <v>83</v>
      </c>
      <c r="D10" s="331">
        <v>189</v>
      </c>
      <c r="E10" s="331">
        <v>313</v>
      </c>
      <c r="F10" s="331">
        <v>458</v>
      </c>
      <c r="G10" s="331">
        <v>584</v>
      </c>
      <c r="H10" s="331">
        <v>672</v>
      </c>
      <c r="I10" s="331"/>
      <c r="J10" s="331"/>
      <c r="M10" s="330">
        <f t="shared" si="3"/>
        <v>2011</v>
      </c>
      <c r="N10" s="336">
        <f t="shared" ref="N10:S15" si="6">+C10/C22</f>
        <v>2.1957671957671957E-2</v>
      </c>
      <c r="O10" s="336">
        <f t="shared" si="6"/>
        <v>2.8331584470094439E-2</v>
      </c>
      <c r="P10" s="336">
        <f t="shared" si="6"/>
        <v>3.8376655223148599E-2</v>
      </c>
      <c r="Q10" s="336">
        <f t="shared" si="6"/>
        <v>4.9755567626290062E-2</v>
      </c>
      <c r="R10" s="336">
        <f t="shared" si="6"/>
        <v>5.8458458458458457E-2</v>
      </c>
      <c r="S10" s="336">
        <f t="shared" si="6"/>
        <v>6.3951275218880846E-2</v>
      </c>
      <c r="T10" s="331"/>
      <c r="U10" s="331"/>
      <c r="AG10" s="330"/>
      <c r="AH10" s="342"/>
      <c r="AI10" s="342"/>
      <c r="AJ10" s="342"/>
      <c r="AK10" s="342"/>
      <c r="AL10" s="342"/>
      <c r="AM10" s="342"/>
      <c r="AN10" s="342"/>
      <c r="AO10" s="342"/>
    </row>
    <row r="11" spans="2:41">
      <c r="B11" s="330">
        <f t="shared" si="2"/>
        <v>2012</v>
      </c>
      <c r="C11" s="331">
        <v>93</v>
      </c>
      <c r="D11" s="331">
        <v>213</v>
      </c>
      <c r="E11" s="331">
        <v>361</v>
      </c>
      <c r="F11" s="331">
        <v>523</v>
      </c>
      <c r="G11" s="331">
        <v>657</v>
      </c>
      <c r="H11" s="331"/>
      <c r="I11" s="331"/>
      <c r="J11" s="331"/>
      <c r="M11" s="330">
        <f t="shared" si="3"/>
        <v>2012</v>
      </c>
      <c r="N11" s="336">
        <f t="shared" si="6"/>
        <v>2.2079772079772079E-2</v>
      </c>
      <c r="O11" s="336">
        <f t="shared" si="6"/>
        <v>2.8245590770454847E-2</v>
      </c>
      <c r="P11" s="336">
        <f t="shared" si="6"/>
        <v>3.8605496738316758E-2</v>
      </c>
      <c r="Q11" s="336">
        <f t="shared" si="6"/>
        <v>4.9158755522135542E-2</v>
      </c>
      <c r="R11" s="336">
        <f t="shared" si="6"/>
        <v>5.695214979195562E-2</v>
      </c>
      <c r="S11" s="331"/>
      <c r="T11" s="331"/>
      <c r="U11" s="331"/>
      <c r="AG11" s="330">
        <f t="shared" ref="AG11:AG16" si="7">+AG12-1</f>
        <v>2010</v>
      </c>
      <c r="AH11" s="346">
        <f>+T9</f>
        <v>6.9371861871093343E-2</v>
      </c>
      <c r="AI11" s="346">
        <f>+AE52</f>
        <v>1.0681677192851819</v>
      </c>
      <c r="AJ11" s="346">
        <f>+AH11*AI11</f>
        <v>7.4100783477412446E-2</v>
      </c>
      <c r="AK11" s="342">
        <v>10292</v>
      </c>
      <c r="AL11" s="347">
        <f>+AK11*AJ11</f>
        <v>762.64526354952886</v>
      </c>
      <c r="AM11" s="347">
        <f>+I9</f>
        <v>677</v>
      </c>
      <c r="AN11" s="347">
        <f>+AL11-AM11</f>
        <v>85.645263549528863</v>
      </c>
      <c r="AO11" s="342"/>
    </row>
    <row r="12" spans="2:41">
      <c r="B12" s="330">
        <f t="shared" si="2"/>
        <v>2013</v>
      </c>
      <c r="C12" s="331">
        <v>103</v>
      </c>
      <c r="D12" s="331">
        <v>226</v>
      </c>
      <c r="E12" s="331">
        <v>394</v>
      </c>
      <c r="F12" s="331">
        <v>581</v>
      </c>
      <c r="G12" s="331"/>
      <c r="H12" s="331"/>
      <c r="I12" s="331"/>
      <c r="J12" s="331"/>
      <c r="M12" s="330">
        <f t="shared" si="3"/>
        <v>2013</v>
      </c>
      <c r="N12" s="336">
        <f t="shared" si="6"/>
        <v>2.1016119159355234E-2</v>
      </c>
      <c r="O12" s="336">
        <f t="shared" si="6"/>
        <v>2.5496389891696752E-2</v>
      </c>
      <c r="P12" s="336">
        <f t="shared" si="6"/>
        <v>3.5860562482934379E-2</v>
      </c>
      <c r="Q12" s="336">
        <f t="shared" si="6"/>
        <v>4.6636699309680528E-2</v>
      </c>
      <c r="R12" s="331"/>
      <c r="S12" s="331"/>
      <c r="T12" s="331"/>
      <c r="U12" s="331"/>
      <c r="AG12" s="330">
        <f t="shared" si="7"/>
        <v>2011</v>
      </c>
      <c r="AH12" s="346">
        <f>+S10</f>
        <v>6.3951275218880846E-2</v>
      </c>
      <c r="AI12" s="346">
        <f>+AD52</f>
        <v>1.1409822765229072</v>
      </c>
      <c r="AJ12" s="346">
        <f t="shared" ref="AJ12:AJ17" si="8">+AH12*AI12</f>
        <v>7.2967271585781646E-2</v>
      </c>
      <c r="AK12" s="342">
        <v>11261</v>
      </c>
      <c r="AL12" s="347">
        <f t="shared" ref="AL12:AL17" si="9">+AK12*AJ12</f>
        <v>821.68444532748708</v>
      </c>
      <c r="AM12" s="347">
        <f>+H10</f>
        <v>672</v>
      </c>
      <c r="AN12" s="347">
        <f t="shared" ref="AN12:AN17" si="10">+AL12-AM12</f>
        <v>149.68444532748708</v>
      </c>
      <c r="AO12" s="342"/>
    </row>
    <row r="13" spans="2:41">
      <c r="B13" s="330">
        <f t="shared" si="2"/>
        <v>2014</v>
      </c>
      <c r="C13" s="331">
        <v>108</v>
      </c>
      <c r="D13" s="331">
        <v>245</v>
      </c>
      <c r="E13" s="331">
        <v>437</v>
      </c>
      <c r="F13" s="331"/>
      <c r="G13" s="331"/>
      <c r="H13" s="331"/>
      <c r="I13" s="331"/>
      <c r="J13" s="331"/>
      <c r="M13" s="330">
        <f t="shared" si="3"/>
        <v>2014</v>
      </c>
      <c r="N13" s="336">
        <f t="shared" si="6"/>
        <v>1.8920812894183601E-2</v>
      </c>
      <c r="O13" s="336">
        <f t="shared" si="6"/>
        <v>2.386053759252045E-2</v>
      </c>
      <c r="P13" s="336">
        <f t="shared" si="6"/>
        <v>3.4412158437672258E-2</v>
      </c>
      <c r="Q13" s="331"/>
      <c r="R13" s="331"/>
      <c r="S13" s="331"/>
      <c r="T13" s="331"/>
      <c r="U13" s="331"/>
      <c r="AG13" s="330">
        <f t="shared" si="7"/>
        <v>2012</v>
      </c>
      <c r="AH13" s="346">
        <f>+R11</f>
        <v>5.695214979195562E-2</v>
      </c>
      <c r="AI13" s="346">
        <f>+AC52</f>
        <v>1.2509286437492271</v>
      </c>
      <c r="AJ13" s="346">
        <f t="shared" si="8"/>
        <v>7.1243075497853872E-2</v>
      </c>
      <c r="AK13" s="342">
        <v>12751</v>
      </c>
      <c r="AL13" s="347">
        <f t="shared" si="9"/>
        <v>908.42045567313471</v>
      </c>
      <c r="AM13" s="347">
        <f>+G11</f>
        <v>657</v>
      </c>
      <c r="AN13" s="347">
        <f t="shared" si="10"/>
        <v>251.42045567313471</v>
      </c>
      <c r="AO13" s="342"/>
    </row>
    <row r="14" spans="2:41">
      <c r="B14" s="330">
        <f t="shared" si="2"/>
        <v>2015</v>
      </c>
      <c r="C14" s="331">
        <v>128</v>
      </c>
      <c r="D14" s="337">
        <v>280</v>
      </c>
      <c r="E14" s="331"/>
      <c r="F14" s="331"/>
      <c r="G14" s="331"/>
      <c r="H14" s="331"/>
      <c r="I14" s="331"/>
      <c r="J14" s="331"/>
      <c r="M14" s="330">
        <f t="shared" si="3"/>
        <v>2015</v>
      </c>
      <c r="N14" s="336">
        <f t="shared" si="6"/>
        <v>2.1007713769899884E-2</v>
      </c>
      <c r="O14" s="336">
        <f t="shared" si="6"/>
        <v>2.5062656641604009E-2</v>
      </c>
      <c r="P14" s="331"/>
      <c r="Q14" s="331"/>
      <c r="R14" s="331"/>
      <c r="S14" s="331"/>
      <c r="T14" s="331"/>
      <c r="U14" s="331"/>
      <c r="AG14" s="330">
        <f t="shared" si="7"/>
        <v>2013</v>
      </c>
      <c r="AH14" s="346">
        <f>+Q12</f>
        <v>4.6636699309680528E-2</v>
      </c>
      <c r="AI14" s="346">
        <f>+AB52</f>
        <v>1.4623044871561535</v>
      </c>
      <c r="AJ14" s="346">
        <f t="shared" si="8"/>
        <v>6.819705466669812E-2</v>
      </c>
      <c r="AK14" s="342">
        <v>14500</v>
      </c>
      <c r="AL14" s="347">
        <f t="shared" si="9"/>
        <v>988.85729266712269</v>
      </c>
      <c r="AM14" s="347">
        <f>+F12</f>
        <v>581</v>
      </c>
      <c r="AN14" s="347">
        <f t="shared" si="10"/>
        <v>407.85729266712269</v>
      </c>
      <c r="AO14" s="342"/>
    </row>
    <row r="15" spans="2:41">
      <c r="B15" s="330">
        <f>+EndYear</f>
        <v>2016</v>
      </c>
      <c r="C15" s="331">
        <v>132</v>
      </c>
      <c r="D15" s="331"/>
      <c r="E15" s="331"/>
      <c r="F15" s="331"/>
      <c r="G15" s="331"/>
      <c r="H15" s="331"/>
      <c r="I15" s="331"/>
      <c r="J15" s="331"/>
      <c r="M15" s="330">
        <f>+EndYear</f>
        <v>2016</v>
      </c>
      <c r="N15" s="336">
        <f t="shared" si="6"/>
        <v>1.8960068945705257E-2</v>
      </c>
      <c r="O15" s="331"/>
      <c r="P15" s="331"/>
      <c r="Q15" s="331"/>
      <c r="R15" s="331"/>
      <c r="S15" s="331"/>
      <c r="T15" s="331"/>
      <c r="U15" s="331"/>
      <c r="AG15" s="330">
        <f t="shared" si="7"/>
        <v>2014</v>
      </c>
      <c r="AH15" s="346">
        <f>+P13</f>
        <v>3.4412158437672258E-2</v>
      </c>
      <c r="AI15" s="346">
        <f>+AA52</f>
        <v>1.8875569997602195</v>
      </c>
      <c r="AJ15" s="346">
        <f t="shared" si="8"/>
        <v>6.4954910535885965E-2</v>
      </c>
      <c r="AK15" s="342">
        <v>16326</v>
      </c>
      <c r="AL15" s="347">
        <f t="shared" si="9"/>
        <v>1060.4538694088742</v>
      </c>
      <c r="AM15" s="347">
        <f>+E13</f>
        <v>437</v>
      </c>
      <c r="AN15" s="347">
        <f t="shared" si="10"/>
        <v>623.4538694088742</v>
      </c>
      <c r="AO15" s="342"/>
    </row>
    <row r="16" spans="2:41">
      <c r="B16" s="329"/>
      <c r="C16" s="329"/>
      <c r="D16" s="329"/>
      <c r="E16" s="329"/>
      <c r="F16" s="329"/>
      <c r="G16" s="329"/>
      <c r="H16" s="329"/>
      <c r="I16" s="329"/>
      <c r="J16" s="329"/>
      <c r="M16" s="330"/>
      <c r="N16" s="336"/>
      <c r="O16" s="331"/>
      <c r="P16" s="331"/>
      <c r="Q16" s="331"/>
      <c r="R16" s="331"/>
      <c r="S16" s="331"/>
      <c r="T16" s="331"/>
      <c r="U16" s="331"/>
      <c r="AG16" s="330">
        <f t="shared" si="7"/>
        <v>2015</v>
      </c>
      <c r="AH16" s="346">
        <f>+O14</f>
        <v>2.5062656641604009E-2</v>
      </c>
      <c r="AI16" s="346">
        <f>+Z52</f>
        <v>2.6284465504918733</v>
      </c>
      <c r="AJ16" s="346">
        <f t="shared" si="8"/>
        <v>6.5875853395786291E-2</v>
      </c>
      <c r="AK16" s="342">
        <v>17641</v>
      </c>
      <c r="AL16" s="347">
        <f t="shared" si="9"/>
        <v>1162.115929755066</v>
      </c>
      <c r="AM16" s="332">
        <f>+D14</f>
        <v>280</v>
      </c>
      <c r="AN16" s="347">
        <f t="shared" si="10"/>
        <v>882.11592975506596</v>
      </c>
      <c r="AO16" s="329"/>
    </row>
    <row r="17" spans="2:41">
      <c r="B17" s="329"/>
      <c r="C17" s="329"/>
      <c r="D17" s="329"/>
      <c r="E17" s="329"/>
      <c r="F17" s="329"/>
      <c r="G17" s="329"/>
      <c r="H17" s="329"/>
      <c r="I17" s="329"/>
      <c r="J17" s="329"/>
      <c r="AG17" s="330">
        <f>+EndYear</f>
        <v>2016</v>
      </c>
      <c r="AH17" s="336">
        <f>+N15</f>
        <v>1.8960068945705257E-2</v>
      </c>
      <c r="AI17" s="345">
        <f>+Y52</f>
        <v>3.2504222467179682</v>
      </c>
      <c r="AJ17" s="346">
        <f t="shared" si="8"/>
        <v>6.1628229900426858E-2</v>
      </c>
      <c r="AK17" s="332">
        <v>20716</v>
      </c>
      <c r="AL17" s="347">
        <f t="shared" si="9"/>
        <v>1276.6904106172428</v>
      </c>
      <c r="AM17" s="332">
        <f>+C15</f>
        <v>132</v>
      </c>
      <c r="AN17" s="347">
        <f t="shared" si="10"/>
        <v>1144.6904106172428</v>
      </c>
      <c r="AO17" s="329"/>
    </row>
    <row r="18" spans="2:41">
      <c r="B18" s="330" t="s">
        <v>11</v>
      </c>
      <c r="C18" s="333" t="s">
        <v>197</v>
      </c>
      <c r="D18" s="333"/>
      <c r="E18" s="333"/>
      <c r="F18" s="333"/>
      <c r="G18" s="333"/>
      <c r="H18" s="333"/>
      <c r="I18" s="333"/>
      <c r="J18" s="333"/>
      <c r="AG18" s="329"/>
      <c r="AH18" s="329"/>
      <c r="AI18" s="329"/>
      <c r="AJ18" s="329"/>
      <c r="AK18" s="329"/>
      <c r="AL18" s="332"/>
      <c r="AM18" s="332"/>
      <c r="AN18" s="332"/>
      <c r="AO18" s="329"/>
    </row>
    <row r="19" spans="2:41">
      <c r="B19" s="330" t="s">
        <v>18</v>
      </c>
      <c r="C19" s="335">
        <v>12</v>
      </c>
      <c r="D19" s="335">
        <f>+C19+12</f>
        <v>24</v>
      </c>
      <c r="E19" s="335">
        <f t="shared" ref="E19:I19" si="11">+D19+12</f>
        <v>36</v>
      </c>
      <c r="F19" s="335">
        <f t="shared" si="11"/>
        <v>48</v>
      </c>
      <c r="G19" s="335">
        <f t="shared" si="11"/>
        <v>60</v>
      </c>
      <c r="H19" s="335">
        <f t="shared" si="11"/>
        <v>72</v>
      </c>
      <c r="I19" s="335">
        <f t="shared" si="11"/>
        <v>84</v>
      </c>
      <c r="J19" s="335"/>
      <c r="AG19" s="330" t="s">
        <v>10</v>
      </c>
      <c r="AH19" s="329"/>
      <c r="AI19" s="329"/>
      <c r="AJ19" s="329"/>
      <c r="AK19" s="332">
        <f>SUM(AK11:AK18)</f>
        <v>103487</v>
      </c>
      <c r="AL19" s="332">
        <f>SUM(AL11:AL18)</f>
        <v>6980.8676669984561</v>
      </c>
      <c r="AM19" s="332">
        <f t="shared" ref="AM19:AN19" si="12">SUM(AM11:AM18)</f>
        <v>3436</v>
      </c>
      <c r="AN19" s="332">
        <f t="shared" si="12"/>
        <v>3544.8676669984566</v>
      </c>
      <c r="AO19" s="329"/>
    </row>
    <row r="20" spans="2:41">
      <c r="B20" s="329"/>
      <c r="C20" s="329"/>
      <c r="D20" s="329"/>
      <c r="E20" s="329"/>
      <c r="F20" s="329"/>
      <c r="G20" s="329"/>
      <c r="H20" s="329"/>
      <c r="I20" s="329"/>
      <c r="J20" s="329"/>
      <c r="AG20" s="329"/>
      <c r="AH20" s="329"/>
      <c r="AI20" s="329"/>
      <c r="AJ20" s="329"/>
      <c r="AK20" s="329"/>
      <c r="AL20" s="329"/>
      <c r="AM20" s="329"/>
      <c r="AN20" s="329"/>
      <c r="AO20" s="329"/>
    </row>
    <row r="21" spans="2:41">
      <c r="B21" s="330">
        <f t="shared" ref="B21:B26" si="13">+B22-1</f>
        <v>2010</v>
      </c>
      <c r="C21" s="332">
        <v>3361</v>
      </c>
      <c r="D21" s="332">
        <v>5991</v>
      </c>
      <c r="E21" s="332">
        <v>7341</v>
      </c>
      <c r="F21" s="332">
        <v>8259</v>
      </c>
      <c r="G21" s="332">
        <v>8916</v>
      </c>
      <c r="H21" s="332">
        <v>9408</v>
      </c>
      <c r="I21" s="332">
        <v>9759</v>
      </c>
      <c r="J21" s="332"/>
      <c r="AG21" s="329"/>
      <c r="AH21" s="329"/>
      <c r="AI21" s="329"/>
      <c r="AJ21" s="329"/>
      <c r="AK21" s="329"/>
      <c r="AL21" s="329"/>
      <c r="AM21" s="329"/>
      <c r="AN21" s="329"/>
      <c r="AO21" s="329"/>
    </row>
    <row r="22" spans="2:41">
      <c r="B22" s="330">
        <f t="shared" si="13"/>
        <v>2011</v>
      </c>
      <c r="C22" s="332">
        <v>3780</v>
      </c>
      <c r="D22" s="332">
        <v>6671</v>
      </c>
      <c r="E22" s="332">
        <v>8156</v>
      </c>
      <c r="F22" s="332">
        <v>9205</v>
      </c>
      <c r="G22" s="332">
        <v>9990</v>
      </c>
      <c r="H22" s="332">
        <v>10508</v>
      </c>
      <c r="I22" s="332"/>
      <c r="J22" s="332"/>
    </row>
    <row r="23" spans="2:41">
      <c r="B23" s="330">
        <f t="shared" si="13"/>
        <v>2012</v>
      </c>
      <c r="C23" s="332">
        <v>4212</v>
      </c>
      <c r="D23" s="332">
        <v>7541</v>
      </c>
      <c r="E23" s="332">
        <v>9351</v>
      </c>
      <c r="F23" s="332">
        <v>10639</v>
      </c>
      <c r="G23" s="332">
        <v>11536</v>
      </c>
      <c r="H23" s="332"/>
      <c r="I23" s="332"/>
      <c r="J23" s="332"/>
    </row>
    <row r="24" spans="2:41">
      <c r="B24" s="330">
        <f t="shared" si="13"/>
        <v>2013</v>
      </c>
      <c r="C24" s="332">
        <v>4901</v>
      </c>
      <c r="D24" s="332">
        <v>8864</v>
      </c>
      <c r="E24" s="332">
        <v>10987</v>
      </c>
      <c r="F24" s="332">
        <v>12458</v>
      </c>
      <c r="G24" s="332"/>
      <c r="H24" s="332"/>
      <c r="I24" s="332"/>
      <c r="J24" s="332"/>
    </row>
    <row r="25" spans="2:41">
      <c r="B25" s="330">
        <f t="shared" si="13"/>
        <v>2014</v>
      </c>
      <c r="C25" s="332">
        <v>5708</v>
      </c>
      <c r="D25" s="332">
        <v>10268</v>
      </c>
      <c r="E25" s="332">
        <v>12699</v>
      </c>
      <c r="F25" s="332"/>
      <c r="G25" s="332"/>
      <c r="H25" s="332"/>
      <c r="I25" s="332"/>
      <c r="J25" s="332"/>
    </row>
    <row r="26" spans="2:41">
      <c r="B26" s="330">
        <f t="shared" si="13"/>
        <v>2015</v>
      </c>
      <c r="C26" s="332">
        <v>6093</v>
      </c>
      <c r="D26" s="338">
        <v>11172</v>
      </c>
      <c r="E26" s="332"/>
      <c r="F26" s="332"/>
      <c r="G26" s="332"/>
      <c r="H26" s="332"/>
      <c r="I26" s="332"/>
      <c r="J26" s="332"/>
    </row>
    <row r="27" spans="2:41">
      <c r="B27" s="330">
        <f>+EndYear</f>
        <v>2016</v>
      </c>
      <c r="C27" s="332">
        <v>6962</v>
      </c>
      <c r="D27" s="332"/>
      <c r="E27" s="332"/>
      <c r="F27" s="332"/>
      <c r="G27" s="332"/>
      <c r="H27" s="332"/>
      <c r="I27" s="332"/>
      <c r="J27" s="332"/>
    </row>
    <row r="28" spans="2:41">
      <c r="B28" s="329"/>
      <c r="C28" s="329"/>
      <c r="D28" s="329"/>
      <c r="E28" s="329"/>
      <c r="F28" s="329"/>
      <c r="G28" s="329"/>
      <c r="H28" s="329"/>
      <c r="I28" s="329"/>
      <c r="J28" s="329"/>
    </row>
    <row r="32" spans="2:41">
      <c r="X32" s="325" t="s">
        <v>196</v>
      </c>
      <c r="Y32" s="326"/>
      <c r="Z32" s="326"/>
      <c r="AA32" s="326"/>
      <c r="AB32" s="326"/>
      <c r="AC32" s="326"/>
      <c r="AD32" s="326"/>
      <c r="AE32" s="326"/>
      <c r="AF32" s="326"/>
    </row>
    <row r="33" spans="24:32">
      <c r="X33" s="327" t="s">
        <v>194</v>
      </c>
      <c r="Y33" s="326"/>
      <c r="Z33" s="326"/>
      <c r="AA33" s="326"/>
      <c r="AB33" s="326"/>
      <c r="AC33" s="326"/>
      <c r="AD33" s="326"/>
      <c r="AE33" s="326"/>
      <c r="AF33" s="326"/>
    </row>
    <row r="34" spans="24:32">
      <c r="X34" s="328" t="s">
        <v>195</v>
      </c>
      <c r="Y34" s="326"/>
      <c r="Z34" s="326"/>
      <c r="AA34" s="326"/>
      <c r="AB34" s="326"/>
      <c r="AC34" s="326"/>
      <c r="AD34" s="326"/>
      <c r="AE34" s="326"/>
      <c r="AF34" s="326"/>
    </row>
    <row r="35" spans="24:32">
      <c r="X35" s="278"/>
      <c r="Y35" s="329"/>
      <c r="Z35" s="329"/>
      <c r="AA35" s="329"/>
      <c r="AB35" s="329"/>
      <c r="AC35" s="329"/>
      <c r="AD35" s="329"/>
      <c r="AE35" s="329"/>
      <c r="AF35" s="329"/>
    </row>
    <row r="36" spans="24:32" ht="25.5">
      <c r="X36" s="330" t="s">
        <v>11</v>
      </c>
      <c r="Y36" s="340" t="s">
        <v>203</v>
      </c>
      <c r="Z36" s="340"/>
      <c r="AA36" s="340"/>
      <c r="AB36" s="340"/>
      <c r="AC36" s="340"/>
      <c r="AD36" s="340"/>
      <c r="AE36" s="340"/>
      <c r="AF36" s="340"/>
    </row>
    <row r="37" spans="24:32">
      <c r="X37" s="330" t="s">
        <v>18</v>
      </c>
      <c r="Y37" s="341" t="str">
        <f>+N7&amp;" - "&amp;O7</f>
        <v>12 - 24</v>
      </c>
      <c r="Z37" s="341" t="str">
        <f t="shared" ref="Z37:AD37" si="14">+O7&amp;" - "&amp;P7</f>
        <v>24 - 36</v>
      </c>
      <c r="AA37" s="341" t="str">
        <f t="shared" si="14"/>
        <v>36 - 48</v>
      </c>
      <c r="AB37" s="341" t="str">
        <f t="shared" si="14"/>
        <v>48 - 60</v>
      </c>
      <c r="AC37" s="341" t="str">
        <f t="shared" si="14"/>
        <v>60 - 72</v>
      </c>
      <c r="AD37" s="341" t="str">
        <f t="shared" si="14"/>
        <v>72 - 84</v>
      </c>
      <c r="AE37" s="341"/>
      <c r="AF37" s="335"/>
    </row>
    <row r="38" spans="24:32">
      <c r="X38" s="329"/>
      <c r="Y38" s="329"/>
      <c r="Z38" s="329"/>
      <c r="AA38" s="329"/>
      <c r="AB38" s="329"/>
      <c r="AC38" s="329"/>
      <c r="AD38" s="329"/>
      <c r="AE38" s="329"/>
      <c r="AF38" s="329"/>
    </row>
    <row r="39" spans="24:32">
      <c r="X39" s="330">
        <f t="shared" ref="X39:X44" si="15">+X40-1</f>
        <v>2010</v>
      </c>
      <c r="Y39" s="336">
        <f t="shared" ref="Y39:AD39" si="16">+O9/N9</f>
        <v>1.3116529253974858</v>
      </c>
      <c r="Z39" s="336">
        <f t="shared" si="16"/>
        <v>1.4060541307034431</v>
      </c>
      <c r="AA39" s="336">
        <f t="shared" si="16"/>
        <v>1.29287058745831</v>
      </c>
      <c r="AB39" s="336">
        <f t="shared" si="16"/>
        <v>1.1734772944921834</v>
      </c>
      <c r="AC39" s="336">
        <f t="shared" si="16"/>
        <v>1.0987612787050305</v>
      </c>
      <c r="AD39" s="336">
        <f t="shared" si="16"/>
        <v>1.0681677192851819</v>
      </c>
      <c r="AE39" s="336"/>
      <c r="AF39" s="331"/>
    </row>
    <row r="40" spans="24:32">
      <c r="X40" s="330">
        <f t="shared" si="15"/>
        <v>2011</v>
      </c>
      <c r="Y40" s="336">
        <f t="shared" ref="Y40:AC44" si="17">+O10/N10</f>
        <v>1.2902817987585178</v>
      </c>
      <c r="Z40" s="336">
        <f t="shared" si="17"/>
        <v>1.3545537936170597</v>
      </c>
      <c r="AA40" s="336">
        <f t="shared" si="17"/>
        <v>1.2965061008307406</v>
      </c>
      <c r="AB40" s="336">
        <f t="shared" si="17"/>
        <v>1.1749129041705459</v>
      </c>
      <c r="AC40" s="336">
        <f t="shared" si="17"/>
        <v>1.0939610264325679</v>
      </c>
      <c r="AD40" s="336"/>
      <c r="AE40" s="331"/>
      <c r="AF40" s="331"/>
    </row>
    <row r="41" spans="24:32">
      <c r="X41" s="330">
        <f t="shared" si="15"/>
        <v>2012</v>
      </c>
      <c r="Y41" s="336">
        <f t="shared" si="17"/>
        <v>1.2792519174747938</v>
      </c>
      <c r="Z41" s="336">
        <f t="shared" si="17"/>
        <v>1.3667795817072614</v>
      </c>
      <c r="AA41" s="336">
        <f t="shared" si="17"/>
        <v>1.2733615592451231</v>
      </c>
      <c r="AB41" s="336">
        <f t="shared" si="17"/>
        <v>1.1585352230145618</v>
      </c>
      <c r="AC41" s="336"/>
      <c r="AD41" s="331"/>
      <c r="AE41" s="331"/>
      <c r="AF41" s="331"/>
    </row>
    <row r="42" spans="24:32">
      <c r="X42" s="330">
        <f t="shared" si="15"/>
        <v>2013</v>
      </c>
      <c r="Y42" s="336">
        <f t="shared" si="17"/>
        <v>1.2131825908660756</v>
      </c>
      <c r="Z42" s="336">
        <f t="shared" si="17"/>
        <v>1.4064956895961518</v>
      </c>
      <c r="AA42" s="336">
        <f t="shared" si="17"/>
        <v>1.300501054100152</v>
      </c>
      <c r="AB42" s="336"/>
      <c r="AC42" s="331"/>
      <c r="AD42" s="331"/>
      <c r="AE42" s="331"/>
      <c r="AF42" s="331"/>
    </row>
    <row r="43" spans="24:32">
      <c r="X43" s="330">
        <f t="shared" si="15"/>
        <v>2014</v>
      </c>
      <c r="Y43" s="336">
        <f t="shared" si="17"/>
        <v>1.2610735979454328</v>
      </c>
      <c r="Z43" s="336">
        <f t="shared" si="17"/>
        <v>1.4422205830123216</v>
      </c>
      <c r="AA43" s="336"/>
      <c r="AB43" s="331"/>
      <c r="AC43" s="331"/>
      <c r="AD43" s="331"/>
      <c r="AE43" s="331"/>
      <c r="AF43" s="331"/>
    </row>
    <row r="44" spans="24:32">
      <c r="X44" s="330">
        <f t="shared" si="15"/>
        <v>2015</v>
      </c>
      <c r="Y44" s="336">
        <f t="shared" si="17"/>
        <v>1.1930216165413534</v>
      </c>
      <c r="Z44" s="336"/>
      <c r="AA44" s="331"/>
      <c r="AB44" s="331"/>
      <c r="AC44" s="331"/>
      <c r="AD44" s="331"/>
      <c r="AE44" s="331"/>
      <c r="AF44" s="331"/>
    </row>
    <row r="45" spans="24:32">
      <c r="X45" s="330">
        <f>+EndYear</f>
        <v>2016</v>
      </c>
      <c r="Y45" s="336"/>
      <c r="Z45" s="331"/>
      <c r="AA45" s="331"/>
      <c r="AB45" s="331"/>
      <c r="AC45" s="331"/>
      <c r="AD45" s="331"/>
      <c r="AE45" s="331"/>
      <c r="AF45" s="331"/>
    </row>
    <row r="46" spans="24:32">
      <c r="X46" s="330"/>
      <c r="Y46" s="336"/>
      <c r="Z46" s="331"/>
      <c r="AA46" s="331"/>
      <c r="AB46" s="331"/>
      <c r="AC46" s="331"/>
      <c r="AD46" s="331"/>
      <c r="AE46" s="331"/>
      <c r="AF46" s="331"/>
    </row>
    <row r="47" spans="24:32">
      <c r="X47" s="330" t="s">
        <v>199</v>
      </c>
      <c r="Y47" s="336">
        <f>+AVERAGE(Y39:Y44)</f>
        <v>1.2580774078306096</v>
      </c>
      <c r="Z47" s="336">
        <f t="shared" ref="Z47:AD47" si="18">+AVERAGE(Z39:Z44)</f>
        <v>1.3952207557272476</v>
      </c>
      <c r="AA47" s="336">
        <f t="shared" si="18"/>
        <v>1.2908098254085814</v>
      </c>
      <c r="AB47" s="336">
        <f t="shared" si="18"/>
        <v>1.1689751405590971</v>
      </c>
      <c r="AC47" s="336">
        <f t="shared" si="18"/>
        <v>1.0963611525687993</v>
      </c>
      <c r="AD47" s="336">
        <f t="shared" si="18"/>
        <v>1.0681677192851819</v>
      </c>
      <c r="AE47" s="336"/>
      <c r="AF47" s="331"/>
    </row>
    <row r="48" spans="24:32">
      <c r="X48" s="330" t="s">
        <v>200</v>
      </c>
      <c r="Y48" s="336">
        <f>+AVERAGE(Y41:Y44)</f>
        <v>1.2366324307069139</v>
      </c>
      <c r="Z48" s="336">
        <f>+AVERAGE(Z40:Z43)</f>
        <v>1.3925124119831986</v>
      </c>
      <c r="AA48" s="336">
        <f>+AVERAGE(AA39:AA42)</f>
        <v>1.2908098254085814</v>
      </c>
      <c r="AB48" s="336"/>
      <c r="AC48" s="331"/>
      <c r="AD48" s="331"/>
      <c r="AE48" s="331"/>
      <c r="AF48" s="331"/>
    </row>
    <row r="49" spans="24:32">
      <c r="X49" s="330" t="s">
        <v>201</v>
      </c>
      <c r="Y49" s="336">
        <f>+(SUM(Y39:Y45)-MIN(Y39:Y45)-MAX(Y39:Y45))/(COUNT(Y39:Y45)-2)</f>
        <v>1.260947476261205</v>
      </c>
      <c r="Z49" s="336">
        <f t="shared" ref="Z49:AB49" si="19">+(SUM(Z39:Z45)-MIN(Z39:Z45)-MAX(Z39:Z45))/(COUNT(Z39:Z45)-2)</f>
        <v>1.3931098006689524</v>
      </c>
      <c r="AA49" s="336">
        <f>+(SUM(AA39:AA45)-MIN(AA39:AA45)-MAX(AA39:AA45))/(COUNT(AA39:AA45)-2)</f>
        <v>1.2946883441445252</v>
      </c>
      <c r="AB49" s="336">
        <f t="shared" si="19"/>
        <v>1.1734772944921832</v>
      </c>
      <c r="AC49" s="336"/>
      <c r="AD49" s="331"/>
      <c r="AE49" s="331"/>
      <c r="AF49" s="331"/>
    </row>
    <row r="50" spans="24:32">
      <c r="X50" s="330"/>
      <c r="Y50" s="336"/>
      <c r="Z50" s="331"/>
      <c r="AA50" s="331"/>
      <c r="AB50" s="331"/>
      <c r="AC50" s="331"/>
      <c r="AD50" s="331"/>
      <c r="AE50" s="331"/>
      <c r="AF50" s="331"/>
    </row>
    <row r="51" spans="24:32">
      <c r="X51" s="339" t="s">
        <v>143</v>
      </c>
      <c r="Y51" s="336">
        <f>+Y48</f>
        <v>1.2366324307069139</v>
      </c>
      <c r="Z51" s="336">
        <f t="shared" ref="Z51:AA51" si="20">+Z48</f>
        <v>1.3925124119831986</v>
      </c>
      <c r="AA51" s="336">
        <f t="shared" si="20"/>
        <v>1.2908098254085814</v>
      </c>
      <c r="AB51" s="336">
        <f>+AB47</f>
        <v>1.1689751405590971</v>
      </c>
      <c r="AC51" s="336">
        <f t="shared" ref="AC51:AD51" si="21">+AC47</f>
        <v>1.0963611525687993</v>
      </c>
      <c r="AD51" s="336">
        <f t="shared" si="21"/>
        <v>1.0681677192851819</v>
      </c>
      <c r="AE51" s="336">
        <f>+AD51</f>
        <v>1.0681677192851819</v>
      </c>
      <c r="AF51" s="331"/>
    </row>
    <row r="52" spans="24:32">
      <c r="X52" s="330" t="s">
        <v>144</v>
      </c>
      <c r="Y52" s="336">
        <f t="shared" ref="Y52:AC52" si="22">+Y51*Z52</f>
        <v>3.2504222467179682</v>
      </c>
      <c r="Z52" s="336">
        <f t="shared" si="22"/>
        <v>2.6284465504918733</v>
      </c>
      <c r="AA52" s="336">
        <f t="shared" si="22"/>
        <v>1.8875569997602195</v>
      </c>
      <c r="AB52" s="336">
        <f t="shared" si="22"/>
        <v>1.4623044871561535</v>
      </c>
      <c r="AC52" s="336">
        <f t="shared" si="22"/>
        <v>1.2509286437492271</v>
      </c>
      <c r="AD52" s="336">
        <f>+AD51*AE52</f>
        <v>1.1409822765229072</v>
      </c>
      <c r="AE52" s="336">
        <f>+AE51</f>
        <v>1.0681677192851819</v>
      </c>
      <c r="AF52" s="331"/>
    </row>
    <row r="53" spans="24:32">
      <c r="X53" s="330"/>
      <c r="Y53" s="336"/>
      <c r="Z53" s="331"/>
      <c r="AA53" s="331"/>
      <c r="AB53" s="331"/>
      <c r="AC53" s="331"/>
      <c r="AD53" s="331"/>
      <c r="AE53" s="331"/>
      <c r="AF53" s="331"/>
    </row>
    <row r="54" spans="24:32">
      <c r="X54" s="330"/>
      <c r="Y54" s="336"/>
      <c r="Z54" s="331"/>
      <c r="AA54" s="331"/>
      <c r="AB54" s="331"/>
      <c r="AC54" s="331"/>
      <c r="AD54" s="331"/>
      <c r="AE54" s="331"/>
      <c r="AF54" s="331"/>
    </row>
    <row r="55" spans="24:32">
      <c r="X55" s="330"/>
      <c r="Y55" s="336"/>
      <c r="Z55" s="331"/>
      <c r="AA55" s="331"/>
      <c r="AB55" s="331"/>
      <c r="AC55" s="331"/>
      <c r="AD55" s="331"/>
      <c r="AE55" s="331"/>
      <c r="AF55" s="331"/>
    </row>
    <row r="56" spans="24:32">
      <c r="X56" s="330"/>
      <c r="Y56" s="336"/>
      <c r="Z56" s="331"/>
      <c r="AA56" s="331"/>
      <c r="AB56" s="331"/>
      <c r="AC56" s="331"/>
      <c r="AD56" s="331"/>
      <c r="AE56" s="331"/>
      <c r="AF56" s="331"/>
    </row>
    <row r="57" spans="24:32">
      <c r="X57" s="330"/>
      <c r="Y57" s="336"/>
      <c r="Z57" s="331"/>
      <c r="AA57" s="331"/>
      <c r="AB57" s="331"/>
      <c r="AC57" s="331"/>
      <c r="AD57" s="331"/>
      <c r="AE57" s="331"/>
      <c r="AF57" s="331"/>
    </row>
    <row r="58" spans="24:32">
      <c r="X58" s="330"/>
      <c r="Y58" s="336"/>
      <c r="Z58" s="331"/>
      <c r="AA58" s="331"/>
      <c r="AB58" s="331"/>
      <c r="AC58" s="331"/>
      <c r="AD58" s="331"/>
      <c r="AE58" s="331"/>
      <c r="AF58" s="331"/>
    </row>
  </sheetData>
  <pageMargins left="0.7" right="0.7" top="0.75" bottom="0.75" header="0.3" footer="0.3"/>
  <ignoredErrors>
    <ignoredError sqref="B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5:AO78"/>
  <sheetViews>
    <sheetView topLeftCell="A45" workbookViewId="0">
      <selection activeCell="L55" sqref="L55:S65"/>
    </sheetView>
  </sheetViews>
  <sheetFormatPr defaultColWidth="9.140625" defaultRowHeight="12.75"/>
  <cols>
    <col min="1" max="1" width="3.5703125" style="355" customWidth="1"/>
    <col min="2" max="2" width="9.140625" style="355"/>
    <col min="3" max="3" width="9.5703125" style="355" customWidth="1"/>
    <col min="4" max="7" width="10.28515625" style="355" customWidth="1"/>
    <col min="8" max="8" width="3" style="355" customWidth="1"/>
    <col min="9" max="10" width="2.42578125" style="355" customWidth="1"/>
    <col min="11" max="11" width="1.85546875" style="355" customWidth="1"/>
    <col min="12" max="12" width="10.28515625" style="460" customWidth="1"/>
    <col min="13" max="18" width="9.140625" style="355"/>
    <col min="19" max="19" width="2" style="355" customWidth="1"/>
    <col min="20" max="20" width="9.140625" style="353"/>
    <col min="21" max="21" width="9.140625" style="355"/>
    <col min="22" max="30" width="1.7109375" style="355" customWidth="1"/>
    <col min="31" max="31" width="9.140625" style="460"/>
    <col min="32" max="34" width="9.140625" style="355"/>
    <col min="35" max="35" width="2.5703125" style="355" customWidth="1"/>
    <col min="36" max="37" width="9.140625" style="355"/>
    <col min="38" max="38" width="16.140625" style="355" customWidth="1"/>
    <col min="39" max="39" width="12.5703125" style="355" customWidth="1"/>
    <col min="40" max="40" width="9.140625" style="355"/>
    <col min="41" max="41" width="2" style="355" customWidth="1"/>
    <col min="42" max="256" width="9.140625" style="355"/>
    <col min="257" max="257" width="3.5703125" style="355" customWidth="1"/>
    <col min="258" max="258" width="9.140625" style="355"/>
    <col min="259" max="259" width="9.5703125" style="355" customWidth="1"/>
    <col min="260" max="263" width="10.28515625" style="355" customWidth="1"/>
    <col min="264" max="264" width="3" style="355" customWidth="1"/>
    <col min="265" max="266" width="2.42578125" style="355" customWidth="1"/>
    <col min="267" max="267" width="1.85546875" style="355" customWidth="1"/>
    <col min="268" max="277" width="9.140625" style="355"/>
    <col min="278" max="286" width="1.7109375" style="355" customWidth="1"/>
    <col min="287" max="293" width="9.140625" style="355"/>
    <col min="294" max="294" width="16.140625" style="355" customWidth="1"/>
    <col min="295" max="295" width="12.5703125" style="355" customWidth="1"/>
    <col min="296" max="512" width="9.140625" style="355"/>
    <col min="513" max="513" width="3.5703125" style="355" customWidth="1"/>
    <col min="514" max="514" width="9.140625" style="355"/>
    <col min="515" max="515" width="9.5703125" style="355" customWidth="1"/>
    <col min="516" max="519" width="10.28515625" style="355" customWidth="1"/>
    <col min="520" max="520" width="3" style="355" customWidth="1"/>
    <col min="521" max="522" width="2.42578125" style="355" customWidth="1"/>
    <col min="523" max="523" width="1.85546875" style="355" customWidth="1"/>
    <col min="524" max="533" width="9.140625" style="355"/>
    <col min="534" max="542" width="1.7109375" style="355" customWidth="1"/>
    <col min="543" max="549" width="9.140625" style="355"/>
    <col min="550" max="550" width="16.140625" style="355" customWidth="1"/>
    <col min="551" max="551" width="12.5703125" style="355" customWidth="1"/>
    <col min="552" max="768" width="9.140625" style="355"/>
    <col min="769" max="769" width="3.5703125" style="355" customWidth="1"/>
    <col min="770" max="770" width="9.140625" style="355"/>
    <col min="771" max="771" width="9.5703125" style="355" customWidth="1"/>
    <col min="772" max="775" width="10.28515625" style="355" customWidth="1"/>
    <col min="776" max="776" width="3" style="355" customWidth="1"/>
    <col min="777" max="778" width="2.42578125" style="355" customWidth="1"/>
    <col min="779" max="779" width="1.85546875" style="355" customWidth="1"/>
    <col min="780" max="789" width="9.140625" style="355"/>
    <col min="790" max="798" width="1.7109375" style="355" customWidth="1"/>
    <col min="799" max="805" width="9.140625" style="355"/>
    <col min="806" max="806" width="16.140625" style="355" customWidth="1"/>
    <col min="807" max="807" width="12.5703125" style="355" customWidth="1"/>
    <col min="808" max="1024" width="9.140625" style="355"/>
    <col min="1025" max="1025" width="3.5703125" style="355" customWidth="1"/>
    <col min="1026" max="1026" width="9.140625" style="355"/>
    <col min="1027" max="1027" width="9.5703125" style="355" customWidth="1"/>
    <col min="1028" max="1031" width="10.28515625" style="355" customWidth="1"/>
    <col min="1032" max="1032" width="3" style="355" customWidth="1"/>
    <col min="1033" max="1034" width="2.42578125" style="355" customWidth="1"/>
    <col min="1035" max="1035" width="1.85546875" style="355" customWidth="1"/>
    <col min="1036" max="1045" width="9.140625" style="355"/>
    <col min="1046" max="1054" width="1.7109375" style="355" customWidth="1"/>
    <col min="1055" max="1061" width="9.140625" style="355"/>
    <col min="1062" max="1062" width="16.140625" style="355" customWidth="1"/>
    <col min="1063" max="1063" width="12.5703125" style="355" customWidth="1"/>
    <col min="1064" max="1280" width="9.140625" style="355"/>
    <col min="1281" max="1281" width="3.5703125" style="355" customWidth="1"/>
    <col min="1282" max="1282" width="9.140625" style="355"/>
    <col min="1283" max="1283" width="9.5703125" style="355" customWidth="1"/>
    <col min="1284" max="1287" width="10.28515625" style="355" customWidth="1"/>
    <col min="1288" max="1288" width="3" style="355" customWidth="1"/>
    <col min="1289" max="1290" width="2.42578125" style="355" customWidth="1"/>
    <col min="1291" max="1291" width="1.85546875" style="355" customWidth="1"/>
    <col min="1292" max="1301" width="9.140625" style="355"/>
    <col min="1302" max="1310" width="1.7109375" style="355" customWidth="1"/>
    <col min="1311" max="1317" width="9.140625" style="355"/>
    <col min="1318" max="1318" width="16.140625" style="355" customWidth="1"/>
    <col min="1319" max="1319" width="12.5703125" style="355" customWidth="1"/>
    <col min="1320" max="1536" width="9.140625" style="355"/>
    <col min="1537" max="1537" width="3.5703125" style="355" customWidth="1"/>
    <col min="1538" max="1538" width="9.140625" style="355"/>
    <col min="1539" max="1539" width="9.5703125" style="355" customWidth="1"/>
    <col min="1540" max="1543" width="10.28515625" style="355" customWidth="1"/>
    <col min="1544" max="1544" width="3" style="355" customWidth="1"/>
    <col min="1545" max="1546" width="2.42578125" style="355" customWidth="1"/>
    <col min="1547" max="1547" width="1.85546875" style="355" customWidth="1"/>
    <col min="1548" max="1557" width="9.140625" style="355"/>
    <col min="1558" max="1566" width="1.7109375" style="355" customWidth="1"/>
    <col min="1567" max="1573" width="9.140625" style="355"/>
    <col min="1574" max="1574" width="16.140625" style="355" customWidth="1"/>
    <col min="1575" max="1575" width="12.5703125" style="355" customWidth="1"/>
    <col min="1576" max="1792" width="9.140625" style="355"/>
    <col min="1793" max="1793" width="3.5703125" style="355" customWidth="1"/>
    <col min="1794" max="1794" width="9.140625" style="355"/>
    <col min="1795" max="1795" width="9.5703125" style="355" customWidth="1"/>
    <col min="1796" max="1799" width="10.28515625" style="355" customWidth="1"/>
    <col min="1800" max="1800" width="3" style="355" customWidth="1"/>
    <col min="1801" max="1802" width="2.42578125" style="355" customWidth="1"/>
    <col min="1803" max="1803" width="1.85546875" style="355" customWidth="1"/>
    <col min="1804" max="1813" width="9.140625" style="355"/>
    <col min="1814" max="1822" width="1.7109375" style="355" customWidth="1"/>
    <col min="1823" max="1829" width="9.140625" style="355"/>
    <col min="1830" max="1830" width="16.140625" style="355" customWidth="1"/>
    <col min="1831" max="1831" width="12.5703125" style="355" customWidth="1"/>
    <col min="1832" max="2048" width="9.140625" style="355"/>
    <col min="2049" max="2049" width="3.5703125" style="355" customWidth="1"/>
    <col min="2050" max="2050" width="9.140625" style="355"/>
    <col min="2051" max="2051" width="9.5703125" style="355" customWidth="1"/>
    <col min="2052" max="2055" width="10.28515625" style="355" customWidth="1"/>
    <col min="2056" max="2056" width="3" style="355" customWidth="1"/>
    <col min="2057" max="2058" width="2.42578125" style="355" customWidth="1"/>
    <col min="2059" max="2059" width="1.85546875" style="355" customWidth="1"/>
    <col min="2060" max="2069" width="9.140625" style="355"/>
    <col min="2070" max="2078" width="1.7109375" style="355" customWidth="1"/>
    <col min="2079" max="2085" width="9.140625" style="355"/>
    <col min="2086" max="2086" width="16.140625" style="355" customWidth="1"/>
    <col min="2087" max="2087" width="12.5703125" style="355" customWidth="1"/>
    <col min="2088" max="2304" width="9.140625" style="355"/>
    <col min="2305" max="2305" width="3.5703125" style="355" customWidth="1"/>
    <col min="2306" max="2306" width="9.140625" style="355"/>
    <col min="2307" max="2307" width="9.5703125" style="355" customWidth="1"/>
    <col min="2308" max="2311" width="10.28515625" style="355" customWidth="1"/>
    <col min="2312" max="2312" width="3" style="355" customWidth="1"/>
    <col min="2313" max="2314" width="2.42578125" style="355" customWidth="1"/>
    <col min="2315" max="2315" width="1.85546875" style="355" customWidth="1"/>
    <col min="2316" max="2325" width="9.140625" style="355"/>
    <col min="2326" max="2334" width="1.7109375" style="355" customWidth="1"/>
    <col min="2335" max="2341" width="9.140625" style="355"/>
    <col min="2342" max="2342" width="16.140625" style="355" customWidth="1"/>
    <col min="2343" max="2343" width="12.5703125" style="355" customWidth="1"/>
    <col min="2344" max="2560" width="9.140625" style="355"/>
    <col min="2561" max="2561" width="3.5703125" style="355" customWidth="1"/>
    <col min="2562" max="2562" width="9.140625" style="355"/>
    <col min="2563" max="2563" width="9.5703125" style="355" customWidth="1"/>
    <col min="2564" max="2567" width="10.28515625" style="355" customWidth="1"/>
    <col min="2568" max="2568" width="3" style="355" customWidth="1"/>
    <col min="2569" max="2570" width="2.42578125" style="355" customWidth="1"/>
    <col min="2571" max="2571" width="1.85546875" style="355" customWidth="1"/>
    <col min="2572" max="2581" width="9.140625" style="355"/>
    <col min="2582" max="2590" width="1.7109375" style="355" customWidth="1"/>
    <col min="2591" max="2597" width="9.140625" style="355"/>
    <col min="2598" max="2598" width="16.140625" style="355" customWidth="1"/>
    <col min="2599" max="2599" width="12.5703125" style="355" customWidth="1"/>
    <col min="2600" max="2816" width="9.140625" style="355"/>
    <col min="2817" max="2817" width="3.5703125" style="355" customWidth="1"/>
    <col min="2818" max="2818" width="9.140625" style="355"/>
    <col min="2819" max="2819" width="9.5703125" style="355" customWidth="1"/>
    <col min="2820" max="2823" width="10.28515625" style="355" customWidth="1"/>
    <col min="2824" max="2824" width="3" style="355" customWidth="1"/>
    <col min="2825" max="2826" width="2.42578125" style="355" customWidth="1"/>
    <col min="2827" max="2827" width="1.85546875" style="355" customWidth="1"/>
    <col min="2828" max="2837" width="9.140625" style="355"/>
    <col min="2838" max="2846" width="1.7109375" style="355" customWidth="1"/>
    <col min="2847" max="2853" width="9.140625" style="355"/>
    <col min="2854" max="2854" width="16.140625" style="355" customWidth="1"/>
    <col min="2855" max="2855" width="12.5703125" style="355" customWidth="1"/>
    <col min="2856" max="3072" width="9.140625" style="355"/>
    <col min="3073" max="3073" width="3.5703125" style="355" customWidth="1"/>
    <col min="3074" max="3074" width="9.140625" style="355"/>
    <col min="3075" max="3075" width="9.5703125" style="355" customWidth="1"/>
    <col min="3076" max="3079" width="10.28515625" style="355" customWidth="1"/>
    <col min="3080" max="3080" width="3" style="355" customWidth="1"/>
    <col min="3081" max="3082" width="2.42578125" style="355" customWidth="1"/>
    <col min="3083" max="3083" width="1.85546875" style="355" customWidth="1"/>
    <col min="3084" max="3093" width="9.140625" style="355"/>
    <col min="3094" max="3102" width="1.7109375" style="355" customWidth="1"/>
    <col min="3103" max="3109" width="9.140625" style="355"/>
    <col min="3110" max="3110" width="16.140625" style="355" customWidth="1"/>
    <col min="3111" max="3111" width="12.5703125" style="355" customWidth="1"/>
    <col min="3112" max="3328" width="9.140625" style="355"/>
    <col min="3329" max="3329" width="3.5703125" style="355" customWidth="1"/>
    <col min="3330" max="3330" width="9.140625" style="355"/>
    <col min="3331" max="3331" width="9.5703125" style="355" customWidth="1"/>
    <col min="3332" max="3335" width="10.28515625" style="355" customWidth="1"/>
    <col min="3336" max="3336" width="3" style="355" customWidth="1"/>
    <col min="3337" max="3338" width="2.42578125" style="355" customWidth="1"/>
    <col min="3339" max="3339" width="1.85546875" style="355" customWidth="1"/>
    <col min="3340" max="3349" width="9.140625" style="355"/>
    <col min="3350" max="3358" width="1.7109375" style="355" customWidth="1"/>
    <col min="3359" max="3365" width="9.140625" style="355"/>
    <col min="3366" max="3366" width="16.140625" style="355" customWidth="1"/>
    <col min="3367" max="3367" width="12.5703125" style="355" customWidth="1"/>
    <col min="3368" max="3584" width="9.140625" style="355"/>
    <col min="3585" max="3585" width="3.5703125" style="355" customWidth="1"/>
    <col min="3586" max="3586" width="9.140625" style="355"/>
    <col min="3587" max="3587" width="9.5703125" style="355" customWidth="1"/>
    <col min="3588" max="3591" width="10.28515625" style="355" customWidth="1"/>
    <col min="3592" max="3592" width="3" style="355" customWidth="1"/>
    <col min="3593" max="3594" width="2.42578125" style="355" customWidth="1"/>
    <col min="3595" max="3595" width="1.85546875" style="355" customWidth="1"/>
    <col min="3596" max="3605" width="9.140625" style="355"/>
    <col min="3606" max="3614" width="1.7109375" style="355" customWidth="1"/>
    <col min="3615" max="3621" width="9.140625" style="355"/>
    <col min="3622" max="3622" width="16.140625" style="355" customWidth="1"/>
    <col min="3623" max="3623" width="12.5703125" style="355" customWidth="1"/>
    <col min="3624" max="3840" width="9.140625" style="355"/>
    <col min="3841" max="3841" width="3.5703125" style="355" customWidth="1"/>
    <col min="3842" max="3842" width="9.140625" style="355"/>
    <col min="3843" max="3843" width="9.5703125" style="355" customWidth="1"/>
    <col min="3844" max="3847" width="10.28515625" style="355" customWidth="1"/>
    <col min="3848" max="3848" width="3" style="355" customWidth="1"/>
    <col min="3849" max="3850" width="2.42578125" style="355" customWidth="1"/>
    <col min="3851" max="3851" width="1.85546875" style="355" customWidth="1"/>
    <col min="3852" max="3861" width="9.140625" style="355"/>
    <col min="3862" max="3870" width="1.7109375" style="355" customWidth="1"/>
    <col min="3871" max="3877" width="9.140625" style="355"/>
    <col min="3878" max="3878" width="16.140625" style="355" customWidth="1"/>
    <col min="3879" max="3879" width="12.5703125" style="355" customWidth="1"/>
    <col min="3880" max="4096" width="9.140625" style="355"/>
    <col min="4097" max="4097" width="3.5703125" style="355" customWidth="1"/>
    <col min="4098" max="4098" width="9.140625" style="355"/>
    <col min="4099" max="4099" width="9.5703125" style="355" customWidth="1"/>
    <col min="4100" max="4103" width="10.28515625" style="355" customWidth="1"/>
    <col min="4104" max="4104" width="3" style="355" customWidth="1"/>
    <col min="4105" max="4106" width="2.42578125" style="355" customWidth="1"/>
    <col min="4107" max="4107" width="1.85546875" style="355" customWidth="1"/>
    <col min="4108" max="4117" width="9.140625" style="355"/>
    <col min="4118" max="4126" width="1.7109375" style="355" customWidth="1"/>
    <col min="4127" max="4133" width="9.140625" style="355"/>
    <col min="4134" max="4134" width="16.140625" style="355" customWidth="1"/>
    <col min="4135" max="4135" width="12.5703125" style="355" customWidth="1"/>
    <col min="4136" max="4352" width="9.140625" style="355"/>
    <col min="4353" max="4353" width="3.5703125" style="355" customWidth="1"/>
    <col min="4354" max="4354" width="9.140625" style="355"/>
    <col min="4355" max="4355" width="9.5703125" style="355" customWidth="1"/>
    <col min="4356" max="4359" width="10.28515625" style="355" customWidth="1"/>
    <col min="4360" max="4360" width="3" style="355" customWidth="1"/>
    <col min="4361" max="4362" width="2.42578125" style="355" customWidth="1"/>
    <col min="4363" max="4363" width="1.85546875" style="355" customWidth="1"/>
    <col min="4364" max="4373" width="9.140625" style="355"/>
    <col min="4374" max="4382" width="1.7109375" style="355" customWidth="1"/>
    <col min="4383" max="4389" width="9.140625" style="355"/>
    <col min="4390" max="4390" width="16.140625" style="355" customWidth="1"/>
    <col min="4391" max="4391" width="12.5703125" style="355" customWidth="1"/>
    <col min="4392" max="4608" width="9.140625" style="355"/>
    <col min="4609" max="4609" width="3.5703125" style="355" customWidth="1"/>
    <col min="4610" max="4610" width="9.140625" style="355"/>
    <col min="4611" max="4611" width="9.5703125" style="355" customWidth="1"/>
    <col min="4612" max="4615" width="10.28515625" style="355" customWidth="1"/>
    <col min="4616" max="4616" width="3" style="355" customWidth="1"/>
    <col min="4617" max="4618" width="2.42578125" style="355" customWidth="1"/>
    <col min="4619" max="4619" width="1.85546875" style="355" customWidth="1"/>
    <col min="4620" max="4629" width="9.140625" style="355"/>
    <col min="4630" max="4638" width="1.7109375" style="355" customWidth="1"/>
    <col min="4639" max="4645" width="9.140625" style="355"/>
    <col min="4646" max="4646" width="16.140625" style="355" customWidth="1"/>
    <col min="4647" max="4647" width="12.5703125" style="355" customWidth="1"/>
    <col min="4648" max="4864" width="9.140625" style="355"/>
    <col min="4865" max="4865" width="3.5703125" style="355" customWidth="1"/>
    <col min="4866" max="4866" width="9.140625" style="355"/>
    <col min="4867" max="4867" width="9.5703125" style="355" customWidth="1"/>
    <col min="4868" max="4871" width="10.28515625" style="355" customWidth="1"/>
    <col min="4872" max="4872" width="3" style="355" customWidth="1"/>
    <col min="4873" max="4874" width="2.42578125" style="355" customWidth="1"/>
    <col min="4875" max="4875" width="1.85546875" style="355" customWidth="1"/>
    <col min="4876" max="4885" width="9.140625" style="355"/>
    <col min="4886" max="4894" width="1.7109375" style="355" customWidth="1"/>
    <col min="4895" max="4901" width="9.140625" style="355"/>
    <col min="4902" max="4902" width="16.140625" style="355" customWidth="1"/>
    <col min="4903" max="4903" width="12.5703125" style="355" customWidth="1"/>
    <col min="4904" max="5120" width="9.140625" style="355"/>
    <col min="5121" max="5121" width="3.5703125" style="355" customWidth="1"/>
    <col min="5122" max="5122" width="9.140625" style="355"/>
    <col min="5123" max="5123" width="9.5703125" style="355" customWidth="1"/>
    <col min="5124" max="5127" width="10.28515625" style="355" customWidth="1"/>
    <col min="5128" max="5128" width="3" style="355" customWidth="1"/>
    <col min="5129" max="5130" width="2.42578125" style="355" customWidth="1"/>
    <col min="5131" max="5131" width="1.85546875" style="355" customWidth="1"/>
    <col min="5132" max="5141" width="9.140625" style="355"/>
    <col min="5142" max="5150" width="1.7109375" style="355" customWidth="1"/>
    <col min="5151" max="5157" width="9.140625" style="355"/>
    <col min="5158" max="5158" width="16.140625" style="355" customWidth="1"/>
    <col min="5159" max="5159" width="12.5703125" style="355" customWidth="1"/>
    <col min="5160" max="5376" width="9.140625" style="355"/>
    <col min="5377" max="5377" width="3.5703125" style="355" customWidth="1"/>
    <col min="5378" max="5378" width="9.140625" style="355"/>
    <col min="5379" max="5379" width="9.5703125" style="355" customWidth="1"/>
    <col min="5380" max="5383" width="10.28515625" style="355" customWidth="1"/>
    <col min="5384" max="5384" width="3" style="355" customWidth="1"/>
    <col min="5385" max="5386" width="2.42578125" style="355" customWidth="1"/>
    <col min="5387" max="5387" width="1.85546875" style="355" customWidth="1"/>
    <col min="5388" max="5397" width="9.140625" style="355"/>
    <col min="5398" max="5406" width="1.7109375" style="355" customWidth="1"/>
    <col min="5407" max="5413" width="9.140625" style="355"/>
    <col min="5414" max="5414" width="16.140625" style="355" customWidth="1"/>
    <col min="5415" max="5415" width="12.5703125" style="355" customWidth="1"/>
    <col min="5416" max="5632" width="9.140625" style="355"/>
    <col min="5633" max="5633" width="3.5703125" style="355" customWidth="1"/>
    <col min="5634" max="5634" width="9.140625" style="355"/>
    <col min="5635" max="5635" width="9.5703125" style="355" customWidth="1"/>
    <col min="5636" max="5639" width="10.28515625" style="355" customWidth="1"/>
    <col min="5640" max="5640" width="3" style="355" customWidth="1"/>
    <col min="5641" max="5642" width="2.42578125" style="355" customWidth="1"/>
    <col min="5643" max="5643" width="1.85546875" style="355" customWidth="1"/>
    <col min="5644" max="5653" width="9.140625" style="355"/>
    <col min="5654" max="5662" width="1.7109375" style="355" customWidth="1"/>
    <col min="5663" max="5669" width="9.140625" style="355"/>
    <col min="5670" max="5670" width="16.140625" style="355" customWidth="1"/>
    <col min="5671" max="5671" width="12.5703125" style="355" customWidth="1"/>
    <col min="5672" max="5888" width="9.140625" style="355"/>
    <col min="5889" max="5889" width="3.5703125" style="355" customWidth="1"/>
    <col min="5890" max="5890" width="9.140625" style="355"/>
    <col min="5891" max="5891" width="9.5703125" style="355" customWidth="1"/>
    <col min="5892" max="5895" width="10.28515625" style="355" customWidth="1"/>
    <col min="5896" max="5896" width="3" style="355" customWidth="1"/>
    <col min="5897" max="5898" width="2.42578125" style="355" customWidth="1"/>
    <col min="5899" max="5899" width="1.85546875" style="355" customWidth="1"/>
    <col min="5900" max="5909" width="9.140625" style="355"/>
    <col min="5910" max="5918" width="1.7109375" style="355" customWidth="1"/>
    <col min="5919" max="5925" width="9.140625" style="355"/>
    <col min="5926" max="5926" width="16.140625" style="355" customWidth="1"/>
    <col min="5927" max="5927" width="12.5703125" style="355" customWidth="1"/>
    <col min="5928" max="6144" width="9.140625" style="355"/>
    <col min="6145" max="6145" width="3.5703125" style="355" customWidth="1"/>
    <col min="6146" max="6146" width="9.140625" style="355"/>
    <col min="6147" max="6147" width="9.5703125" style="355" customWidth="1"/>
    <col min="6148" max="6151" width="10.28515625" style="355" customWidth="1"/>
    <col min="6152" max="6152" width="3" style="355" customWidth="1"/>
    <col min="6153" max="6154" width="2.42578125" style="355" customWidth="1"/>
    <col min="6155" max="6155" width="1.85546875" style="355" customWidth="1"/>
    <col min="6156" max="6165" width="9.140625" style="355"/>
    <col min="6166" max="6174" width="1.7109375" style="355" customWidth="1"/>
    <col min="6175" max="6181" width="9.140625" style="355"/>
    <col min="6182" max="6182" width="16.140625" style="355" customWidth="1"/>
    <col min="6183" max="6183" width="12.5703125" style="355" customWidth="1"/>
    <col min="6184" max="6400" width="9.140625" style="355"/>
    <col min="6401" max="6401" width="3.5703125" style="355" customWidth="1"/>
    <col min="6402" max="6402" width="9.140625" style="355"/>
    <col min="6403" max="6403" width="9.5703125" style="355" customWidth="1"/>
    <col min="6404" max="6407" width="10.28515625" style="355" customWidth="1"/>
    <col min="6408" max="6408" width="3" style="355" customWidth="1"/>
    <col min="6409" max="6410" width="2.42578125" style="355" customWidth="1"/>
    <col min="6411" max="6411" width="1.85546875" style="355" customWidth="1"/>
    <col min="6412" max="6421" width="9.140625" style="355"/>
    <col min="6422" max="6430" width="1.7109375" style="355" customWidth="1"/>
    <col min="6431" max="6437" width="9.140625" style="355"/>
    <col min="6438" max="6438" width="16.140625" style="355" customWidth="1"/>
    <col min="6439" max="6439" width="12.5703125" style="355" customWidth="1"/>
    <col min="6440" max="6656" width="9.140625" style="355"/>
    <col min="6657" max="6657" width="3.5703125" style="355" customWidth="1"/>
    <col min="6658" max="6658" width="9.140625" style="355"/>
    <col min="6659" max="6659" width="9.5703125" style="355" customWidth="1"/>
    <col min="6660" max="6663" width="10.28515625" style="355" customWidth="1"/>
    <col min="6664" max="6664" width="3" style="355" customWidth="1"/>
    <col min="6665" max="6666" width="2.42578125" style="355" customWidth="1"/>
    <col min="6667" max="6667" width="1.85546875" style="355" customWidth="1"/>
    <col min="6668" max="6677" width="9.140625" style="355"/>
    <col min="6678" max="6686" width="1.7109375" style="355" customWidth="1"/>
    <col min="6687" max="6693" width="9.140625" style="355"/>
    <col min="6694" max="6694" width="16.140625" style="355" customWidth="1"/>
    <col min="6695" max="6695" width="12.5703125" style="355" customWidth="1"/>
    <col min="6696" max="6912" width="9.140625" style="355"/>
    <col min="6913" max="6913" width="3.5703125" style="355" customWidth="1"/>
    <col min="6914" max="6914" width="9.140625" style="355"/>
    <col min="6915" max="6915" width="9.5703125" style="355" customWidth="1"/>
    <col min="6916" max="6919" width="10.28515625" style="355" customWidth="1"/>
    <col min="6920" max="6920" width="3" style="355" customWidth="1"/>
    <col min="6921" max="6922" width="2.42578125" style="355" customWidth="1"/>
    <col min="6923" max="6923" width="1.85546875" style="355" customWidth="1"/>
    <col min="6924" max="6933" width="9.140625" style="355"/>
    <col min="6934" max="6942" width="1.7109375" style="355" customWidth="1"/>
    <col min="6943" max="6949" width="9.140625" style="355"/>
    <col min="6950" max="6950" width="16.140625" style="355" customWidth="1"/>
    <col min="6951" max="6951" width="12.5703125" style="355" customWidth="1"/>
    <col min="6952" max="7168" width="9.140625" style="355"/>
    <col min="7169" max="7169" width="3.5703125" style="355" customWidth="1"/>
    <col min="7170" max="7170" width="9.140625" style="355"/>
    <col min="7171" max="7171" width="9.5703125" style="355" customWidth="1"/>
    <col min="7172" max="7175" width="10.28515625" style="355" customWidth="1"/>
    <col min="7176" max="7176" width="3" style="355" customWidth="1"/>
    <col min="7177" max="7178" width="2.42578125" style="355" customWidth="1"/>
    <col min="7179" max="7179" width="1.85546875" style="355" customWidth="1"/>
    <col min="7180" max="7189" width="9.140625" style="355"/>
    <col min="7190" max="7198" width="1.7109375" style="355" customWidth="1"/>
    <col min="7199" max="7205" width="9.140625" style="355"/>
    <col min="7206" max="7206" width="16.140625" style="355" customWidth="1"/>
    <col min="7207" max="7207" width="12.5703125" style="355" customWidth="1"/>
    <col min="7208" max="7424" width="9.140625" style="355"/>
    <col min="7425" max="7425" width="3.5703125" style="355" customWidth="1"/>
    <col min="7426" max="7426" width="9.140625" style="355"/>
    <col min="7427" max="7427" width="9.5703125" style="355" customWidth="1"/>
    <col min="7428" max="7431" width="10.28515625" style="355" customWidth="1"/>
    <col min="7432" max="7432" width="3" style="355" customWidth="1"/>
    <col min="7433" max="7434" width="2.42578125" style="355" customWidth="1"/>
    <col min="7435" max="7435" width="1.85546875" style="355" customWidth="1"/>
    <col min="7436" max="7445" width="9.140625" style="355"/>
    <col min="7446" max="7454" width="1.7109375" style="355" customWidth="1"/>
    <col min="7455" max="7461" width="9.140625" style="355"/>
    <col min="7462" max="7462" width="16.140625" style="355" customWidth="1"/>
    <col min="7463" max="7463" width="12.5703125" style="355" customWidth="1"/>
    <col min="7464" max="7680" width="9.140625" style="355"/>
    <col min="7681" max="7681" width="3.5703125" style="355" customWidth="1"/>
    <col min="7682" max="7682" width="9.140625" style="355"/>
    <col min="7683" max="7683" width="9.5703125" style="355" customWidth="1"/>
    <col min="7684" max="7687" width="10.28515625" style="355" customWidth="1"/>
    <col min="7688" max="7688" width="3" style="355" customWidth="1"/>
    <col min="7689" max="7690" width="2.42578125" style="355" customWidth="1"/>
    <col min="7691" max="7691" width="1.85546875" style="355" customWidth="1"/>
    <col min="7692" max="7701" width="9.140625" style="355"/>
    <col min="7702" max="7710" width="1.7109375" style="355" customWidth="1"/>
    <col min="7711" max="7717" width="9.140625" style="355"/>
    <col min="7718" max="7718" width="16.140625" style="355" customWidth="1"/>
    <col min="7719" max="7719" width="12.5703125" style="355" customWidth="1"/>
    <col min="7720" max="7936" width="9.140625" style="355"/>
    <col min="7937" max="7937" width="3.5703125" style="355" customWidth="1"/>
    <col min="7938" max="7938" width="9.140625" style="355"/>
    <col min="7939" max="7939" width="9.5703125" style="355" customWidth="1"/>
    <col min="7940" max="7943" width="10.28515625" style="355" customWidth="1"/>
    <col min="7944" max="7944" width="3" style="355" customWidth="1"/>
    <col min="7945" max="7946" width="2.42578125" style="355" customWidth="1"/>
    <col min="7947" max="7947" width="1.85546875" style="355" customWidth="1"/>
    <col min="7948" max="7957" width="9.140625" style="355"/>
    <col min="7958" max="7966" width="1.7109375" style="355" customWidth="1"/>
    <col min="7967" max="7973" width="9.140625" style="355"/>
    <col min="7974" max="7974" width="16.140625" style="355" customWidth="1"/>
    <col min="7975" max="7975" width="12.5703125" style="355" customWidth="1"/>
    <col min="7976" max="8192" width="9.140625" style="355"/>
    <col min="8193" max="8193" width="3.5703125" style="355" customWidth="1"/>
    <col min="8194" max="8194" width="9.140625" style="355"/>
    <col min="8195" max="8195" width="9.5703125" style="355" customWidth="1"/>
    <col min="8196" max="8199" width="10.28515625" style="355" customWidth="1"/>
    <col min="8200" max="8200" width="3" style="355" customWidth="1"/>
    <col min="8201" max="8202" width="2.42578125" style="355" customWidth="1"/>
    <col min="8203" max="8203" width="1.85546875" style="355" customWidth="1"/>
    <col min="8204" max="8213" width="9.140625" style="355"/>
    <col min="8214" max="8222" width="1.7109375" style="355" customWidth="1"/>
    <col min="8223" max="8229" width="9.140625" style="355"/>
    <col min="8230" max="8230" width="16.140625" style="355" customWidth="1"/>
    <col min="8231" max="8231" width="12.5703125" style="355" customWidth="1"/>
    <col min="8232" max="8448" width="9.140625" style="355"/>
    <col min="8449" max="8449" width="3.5703125" style="355" customWidth="1"/>
    <col min="8450" max="8450" width="9.140625" style="355"/>
    <col min="8451" max="8451" width="9.5703125" style="355" customWidth="1"/>
    <col min="8452" max="8455" width="10.28515625" style="355" customWidth="1"/>
    <col min="8456" max="8456" width="3" style="355" customWidth="1"/>
    <col min="8457" max="8458" width="2.42578125" style="355" customWidth="1"/>
    <col min="8459" max="8459" width="1.85546875" style="355" customWidth="1"/>
    <col min="8460" max="8469" width="9.140625" style="355"/>
    <col min="8470" max="8478" width="1.7109375" style="355" customWidth="1"/>
    <col min="8479" max="8485" width="9.140625" style="355"/>
    <col min="8486" max="8486" width="16.140625" style="355" customWidth="1"/>
    <col min="8487" max="8487" width="12.5703125" style="355" customWidth="1"/>
    <col min="8488" max="8704" width="9.140625" style="355"/>
    <col min="8705" max="8705" width="3.5703125" style="355" customWidth="1"/>
    <col min="8706" max="8706" width="9.140625" style="355"/>
    <col min="8707" max="8707" width="9.5703125" style="355" customWidth="1"/>
    <col min="8708" max="8711" width="10.28515625" style="355" customWidth="1"/>
    <col min="8712" max="8712" width="3" style="355" customWidth="1"/>
    <col min="8713" max="8714" width="2.42578125" style="355" customWidth="1"/>
    <col min="8715" max="8715" width="1.85546875" style="355" customWidth="1"/>
    <col min="8716" max="8725" width="9.140625" style="355"/>
    <col min="8726" max="8734" width="1.7109375" style="355" customWidth="1"/>
    <col min="8735" max="8741" width="9.140625" style="355"/>
    <col min="8742" max="8742" width="16.140625" style="355" customWidth="1"/>
    <col min="8743" max="8743" width="12.5703125" style="355" customWidth="1"/>
    <col min="8744" max="8960" width="9.140625" style="355"/>
    <col min="8961" max="8961" width="3.5703125" style="355" customWidth="1"/>
    <col min="8962" max="8962" width="9.140625" style="355"/>
    <col min="8963" max="8963" width="9.5703125" style="355" customWidth="1"/>
    <col min="8964" max="8967" width="10.28515625" style="355" customWidth="1"/>
    <col min="8968" max="8968" width="3" style="355" customWidth="1"/>
    <col min="8969" max="8970" width="2.42578125" style="355" customWidth="1"/>
    <col min="8971" max="8971" width="1.85546875" style="355" customWidth="1"/>
    <col min="8972" max="8981" width="9.140625" style="355"/>
    <col min="8982" max="8990" width="1.7109375" style="355" customWidth="1"/>
    <col min="8991" max="8997" width="9.140625" style="355"/>
    <col min="8998" max="8998" width="16.140625" style="355" customWidth="1"/>
    <col min="8999" max="8999" width="12.5703125" style="355" customWidth="1"/>
    <col min="9000" max="9216" width="9.140625" style="355"/>
    <col min="9217" max="9217" width="3.5703125" style="355" customWidth="1"/>
    <col min="9218" max="9218" width="9.140625" style="355"/>
    <col min="9219" max="9219" width="9.5703125" style="355" customWidth="1"/>
    <col min="9220" max="9223" width="10.28515625" style="355" customWidth="1"/>
    <col min="9224" max="9224" width="3" style="355" customWidth="1"/>
    <col min="9225" max="9226" width="2.42578125" style="355" customWidth="1"/>
    <col min="9227" max="9227" width="1.85546875" style="355" customWidth="1"/>
    <col min="9228" max="9237" width="9.140625" style="355"/>
    <col min="9238" max="9246" width="1.7109375" style="355" customWidth="1"/>
    <col min="9247" max="9253" width="9.140625" style="355"/>
    <col min="9254" max="9254" width="16.140625" style="355" customWidth="1"/>
    <col min="9255" max="9255" width="12.5703125" style="355" customWidth="1"/>
    <col min="9256" max="9472" width="9.140625" style="355"/>
    <col min="9473" max="9473" width="3.5703125" style="355" customWidth="1"/>
    <col min="9474" max="9474" width="9.140625" style="355"/>
    <col min="9475" max="9475" width="9.5703125" style="355" customWidth="1"/>
    <col min="9476" max="9479" width="10.28515625" style="355" customWidth="1"/>
    <col min="9480" max="9480" width="3" style="355" customWidth="1"/>
    <col min="9481" max="9482" width="2.42578125" style="355" customWidth="1"/>
    <col min="9483" max="9483" width="1.85546875" style="355" customWidth="1"/>
    <col min="9484" max="9493" width="9.140625" style="355"/>
    <col min="9494" max="9502" width="1.7109375" style="355" customWidth="1"/>
    <col min="9503" max="9509" width="9.140625" style="355"/>
    <col min="9510" max="9510" width="16.140625" style="355" customWidth="1"/>
    <col min="9511" max="9511" width="12.5703125" style="355" customWidth="1"/>
    <col min="9512" max="9728" width="9.140625" style="355"/>
    <col min="9729" max="9729" width="3.5703125" style="355" customWidth="1"/>
    <col min="9730" max="9730" width="9.140625" style="355"/>
    <col min="9731" max="9731" width="9.5703125" style="355" customWidth="1"/>
    <col min="9732" max="9735" width="10.28515625" style="355" customWidth="1"/>
    <col min="9736" max="9736" width="3" style="355" customWidth="1"/>
    <col min="9737" max="9738" width="2.42578125" style="355" customWidth="1"/>
    <col min="9739" max="9739" width="1.85546875" style="355" customWidth="1"/>
    <col min="9740" max="9749" width="9.140625" style="355"/>
    <col min="9750" max="9758" width="1.7109375" style="355" customWidth="1"/>
    <col min="9759" max="9765" width="9.140625" style="355"/>
    <col min="9766" max="9766" width="16.140625" style="355" customWidth="1"/>
    <col min="9767" max="9767" width="12.5703125" style="355" customWidth="1"/>
    <col min="9768" max="9984" width="9.140625" style="355"/>
    <col min="9985" max="9985" width="3.5703125" style="355" customWidth="1"/>
    <col min="9986" max="9986" width="9.140625" style="355"/>
    <col min="9987" max="9987" width="9.5703125" style="355" customWidth="1"/>
    <col min="9988" max="9991" width="10.28515625" style="355" customWidth="1"/>
    <col min="9992" max="9992" width="3" style="355" customWidth="1"/>
    <col min="9993" max="9994" width="2.42578125" style="355" customWidth="1"/>
    <col min="9995" max="9995" width="1.85546875" style="355" customWidth="1"/>
    <col min="9996" max="10005" width="9.140625" style="355"/>
    <col min="10006" max="10014" width="1.7109375" style="355" customWidth="1"/>
    <col min="10015" max="10021" width="9.140625" style="355"/>
    <col min="10022" max="10022" width="16.140625" style="355" customWidth="1"/>
    <col min="10023" max="10023" width="12.5703125" style="355" customWidth="1"/>
    <col min="10024" max="10240" width="9.140625" style="355"/>
    <col min="10241" max="10241" width="3.5703125" style="355" customWidth="1"/>
    <col min="10242" max="10242" width="9.140625" style="355"/>
    <col min="10243" max="10243" width="9.5703125" style="355" customWidth="1"/>
    <col min="10244" max="10247" width="10.28515625" style="355" customWidth="1"/>
    <col min="10248" max="10248" width="3" style="355" customWidth="1"/>
    <col min="10249" max="10250" width="2.42578125" style="355" customWidth="1"/>
    <col min="10251" max="10251" width="1.85546875" style="355" customWidth="1"/>
    <col min="10252" max="10261" width="9.140625" style="355"/>
    <col min="10262" max="10270" width="1.7109375" style="355" customWidth="1"/>
    <col min="10271" max="10277" width="9.140625" style="355"/>
    <col min="10278" max="10278" width="16.140625" style="355" customWidth="1"/>
    <col min="10279" max="10279" width="12.5703125" style="355" customWidth="1"/>
    <col min="10280" max="10496" width="9.140625" style="355"/>
    <col min="10497" max="10497" width="3.5703125" style="355" customWidth="1"/>
    <col min="10498" max="10498" width="9.140625" style="355"/>
    <col min="10499" max="10499" width="9.5703125" style="355" customWidth="1"/>
    <col min="10500" max="10503" width="10.28515625" style="355" customWidth="1"/>
    <col min="10504" max="10504" width="3" style="355" customWidth="1"/>
    <col min="10505" max="10506" width="2.42578125" style="355" customWidth="1"/>
    <col min="10507" max="10507" width="1.85546875" style="355" customWidth="1"/>
    <col min="10508" max="10517" width="9.140625" style="355"/>
    <col min="10518" max="10526" width="1.7109375" style="355" customWidth="1"/>
    <col min="10527" max="10533" width="9.140625" style="355"/>
    <col min="10534" max="10534" width="16.140625" style="355" customWidth="1"/>
    <col min="10535" max="10535" width="12.5703125" style="355" customWidth="1"/>
    <col min="10536" max="10752" width="9.140625" style="355"/>
    <col min="10753" max="10753" width="3.5703125" style="355" customWidth="1"/>
    <col min="10754" max="10754" width="9.140625" style="355"/>
    <col min="10755" max="10755" width="9.5703125" style="355" customWidth="1"/>
    <col min="10756" max="10759" width="10.28515625" style="355" customWidth="1"/>
    <col min="10760" max="10760" width="3" style="355" customWidth="1"/>
    <col min="10761" max="10762" width="2.42578125" style="355" customWidth="1"/>
    <col min="10763" max="10763" width="1.85546875" style="355" customWidth="1"/>
    <col min="10764" max="10773" width="9.140625" style="355"/>
    <col min="10774" max="10782" width="1.7109375" style="355" customWidth="1"/>
    <col min="10783" max="10789" width="9.140625" style="355"/>
    <col min="10790" max="10790" width="16.140625" style="355" customWidth="1"/>
    <col min="10791" max="10791" width="12.5703125" style="355" customWidth="1"/>
    <col min="10792" max="11008" width="9.140625" style="355"/>
    <col min="11009" max="11009" width="3.5703125" style="355" customWidth="1"/>
    <col min="11010" max="11010" width="9.140625" style="355"/>
    <col min="11011" max="11011" width="9.5703125" style="355" customWidth="1"/>
    <col min="11012" max="11015" width="10.28515625" style="355" customWidth="1"/>
    <col min="11016" max="11016" width="3" style="355" customWidth="1"/>
    <col min="11017" max="11018" width="2.42578125" style="355" customWidth="1"/>
    <col min="11019" max="11019" width="1.85546875" style="355" customWidth="1"/>
    <col min="11020" max="11029" width="9.140625" style="355"/>
    <col min="11030" max="11038" width="1.7109375" style="355" customWidth="1"/>
    <col min="11039" max="11045" width="9.140625" style="355"/>
    <col min="11046" max="11046" width="16.140625" style="355" customWidth="1"/>
    <col min="11047" max="11047" width="12.5703125" style="355" customWidth="1"/>
    <col min="11048" max="11264" width="9.140625" style="355"/>
    <col min="11265" max="11265" width="3.5703125" style="355" customWidth="1"/>
    <col min="11266" max="11266" width="9.140625" style="355"/>
    <col min="11267" max="11267" width="9.5703125" style="355" customWidth="1"/>
    <col min="11268" max="11271" width="10.28515625" style="355" customWidth="1"/>
    <col min="11272" max="11272" width="3" style="355" customWidth="1"/>
    <col min="11273" max="11274" width="2.42578125" style="355" customWidth="1"/>
    <col min="11275" max="11275" width="1.85546875" style="355" customWidth="1"/>
    <col min="11276" max="11285" width="9.140625" style="355"/>
    <col min="11286" max="11294" width="1.7109375" style="355" customWidth="1"/>
    <col min="11295" max="11301" width="9.140625" style="355"/>
    <col min="11302" max="11302" width="16.140625" style="355" customWidth="1"/>
    <col min="11303" max="11303" width="12.5703125" style="355" customWidth="1"/>
    <col min="11304" max="11520" width="9.140625" style="355"/>
    <col min="11521" max="11521" width="3.5703125" style="355" customWidth="1"/>
    <col min="11522" max="11522" width="9.140625" style="355"/>
    <col min="11523" max="11523" width="9.5703125" style="355" customWidth="1"/>
    <col min="11524" max="11527" width="10.28515625" style="355" customWidth="1"/>
    <col min="11528" max="11528" width="3" style="355" customWidth="1"/>
    <col min="11529" max="11530" width="2.42578125" style="355" customWidth="1"/>
    <col min="11531" max="11531" width="1.85546875" style="355" customWidth="1"/>
    <col min="11532" max="11541" width="9.140625" style="355"/>
    <col min="11542" max="11550" width="1.7109375" style="355" customWidth="1"/>
    <col min="11551" max="11557" width="9.140625" style="355"/>
    <col min="11558" max="11558" width="16.140625" style="355" customWidth="1"/>
    <col min="11559" max="11559" width="12.5703125" style="355" customWidth="1"/>
    <col min="11560" max="11776" width="9.140625" style="355"/>
    <col min="11777" max="11777" width="3.5703125" style="355" customWidth="1"/>
    <col min="11778" max="11778" width="9.140625" style="355"/>
    <col min="11779" max="11779" width="9.5703125" style="355" customWidth="1"/>
    <col min="11780" max="11783" width="10.28515625" style="355" customWidth="1"/>
    <col min="11784" max="11784" width="3" style="355" customWidth="1"/>
    <col min="11785" max="11786" width="2.42578125" style="355" customWidth="1"/>
    <col min="11787" max="11787" width="1.85546875" style="355" customWidth="1"/>
    <col min="11788" max="11797" width="9.140625" style="355"/>
    <col min="11798" max="11806" width="1.7109375" style="355" customWidth="1"/>
    <col min="11807" max="11813" width="9.140625" style="355"/>
    <col min="11814" max="11814" width="16.140625" style="355" customWidth="1"/>
    <col min="11815" max="11815" width="12.5703125" style="355" customWidth="1"/>
    <col min="11816" max="12032" width="9.140625" style="355"/>
    <col min="12033" max="12033" width="3.5703125" style="355" customWidth="1"/>
    <col min="12034" max="12034" width="9.140625" style="355"/>
    <col min="12035" max="12035" width="9.5703125" style="355" customWidth="1"/>
    <col min="12036" max="12039" width="10.28515625" style="355" customWidth="1"/>
    <col min="12040" max="12040" width="3" style="355" customWidth="1"/>
    <col min="12041" max="12042" width="2.42578125" style="355" customWidth="1"/>
    <col min="12043" max="12043" width="1.85546875" style="355" customWidth="1"/>
    <col min="12044" max="12053" width="9.140625" style="355"/>
    <col min="12054" max="12062" width="1.7109375" style="355" customWidth="1"/>
    <col min="12063" max="12069" width="9.140625" style="355"/>
    <col min="12070" max="12070" width="16.140625" style="355" customWidth="1"/>
    <col min="12071" max="12071" width="12.5703125" style="355" customWidth="1"/>
    <col min="12072" max="12288" width="9.140625" style="355"/>
    <col min="12289" max="12289" width="3.5703125" style="355" customWidth="1"/>
    <col min="12290" max="12290" width="9.140625" style="355"/>
    <col min="12291" max="12291" width="9.5703125" style="355" customWidth="1"/>
    <col min="12292" max="12295" width="10.28515625" style="355" customWidth="1"/>
    <col min="12296" max="12296" width="3" style="355" customWidth="1"/>
    <col min="12297" max="12298" width="2.42578125" style="355" customWidth="1"/>
    <col min="12299" max="12299" width="1.85546875" style="355" customWidth="1"/>
    <col min="12300" max="12309" width="9.140625" style="355"/>
    <col min="12310" max="12318" width="1.7109375" style="355" customWidth="1"/>
    <col min="12319" max="12325" width="9.140625" style="355"/>
    <col min="12326" max="12326" width="16.140625" style="355" customWidth="1"/>
    <col min="12327" max="12327" width="12.5703125" style="355" customWidth="1"/>
    <col min="12328" max="12544" width="9.140625" style="355"/>
    <col min="12545" max="12545" width="3.5703125" style="355" customWidth="1"/>
    <col min="12546" max="12546" width="9.140625" style="355"/>
    <col min="12547" max="12547" width="9.5703125" style="355" customWidth="1"/>
    <col min="12548" max="12551" width="10.28515625" style="355" customWidth="1"/>
    <col min="12552" max="12552" width="3" style="355" customWidth="1"/>
    <col min="12553" max="12554" width="2.42578125" style="355" customWidth="1"/>
    <col min="12555" max="12555" width="1.85546875" style="355" customWidth="1"/>
    <col min="12556" max="12565" width="9.140625" style="355"/>
    <col min="12566" max="12574" width="1.7109375" style="355" customWidth="1"/>
    <col min="12575" max="12581" width="9.140625" style="355"/>
    <col min="12582" max="12582" width="16.140625" style="355" customWidth="1"/>
    <col min="12583" max="12583" width="12.5703125" style="355" customWidth="1"/>
    <col min="12584" max="12800" width="9.140625" style="355"/>
    <col min="12801" max="12801" width="3.5703125" style="355" customWidth="1"/>
    <col min="12802" max="12802" width="9.140625" style="355"/>
    <col min="12803" max="12803" width="9.5703125" style="355" customWidth="1"/>
    <col min="12804" max="12807" width="10.28515625" style="355" customWidth="1"/>
    <col min="12808" max="12808" width="3" style="355" customWidth="1"/>
    <col min="12809" max="12810" width="2.42578125" style="355" customWidth="1"/>
    <col min="12811" max="12811" width="1.85546875" style="355" customWidth="1"/>
    <col min="12812" max="12821" width="9.140625" style="355"/>
    <col min="12822" max="12830" width="1.7109375" style="355" customWidth="1"/>
    <col min="12831" max="12837" width="9.140625" style="355"/>
    <col min="12838" max="12838" width="16.140625" style="355" customWidth="1"/>
    <col min="12839" max="12839" width="12.5703125" style="355" customWidth="1"/>
    <col min="12840" max="13056" width="9.140625" style="355"/>
    <col min="13057" max="13057" width="3.5703125" style="355" customWidth="1"/>
    <col min="13058" max="13058" width="9.140625" style="355"/>
    <col min="13059" max="13059" width="9.5703125" style="355" customWidth="1"/>
    <col min="13060" max="13063" width="10.28515625" style="355" customWidth="1"/>
    <col min="13064" max="13064" width="3" style="355" customWidth="1"/>
    <col min="13065" max="13066" width="2.42578125" style="355" customWidth="1"/>
    <col min="13067" max="13067" width="1.85546875" style="355" customWidth="1"/>
    <col min="13068" max="13077" width="9.140625" style="355"/>
    <col min="13078" max="13086" width="1.7109375" style="355" customWidth="1"/>
    <col min="13087" max="13093" width="9.140625" style="355"/>
    <col min="13094" max="13094" width="16.140625" style="355" customWidth="1"/>
    <col min="13095" max="13095" width="12.5703125" style="355" customWidth="1"/>
    <col min="13096" max="13312" width="9.140625" style="355"/>
    <col min="13313" max="13313" width="3.5703125" style="355" customWidth="1"/>
    <col min="13314" max="13314" width="9.140625" style="355"/>
    <col min="13315" max="13315" width="9.5703125" style="355" customWidth="1"/>
    <col min="13316" max="13319" width="10.28515625" style="355" customWidth="1"/>
    <col min="13320" max="13320" width="3" style="355" customWidth="1"/>
    <col min="13321" max="13322" width="2.42578125" style="355" customWidth="1"/>
    <col min="13323" max="13323" width="1.85546875" style="355" customWidth="1"/>
    <col min="13324" max="13333" width="9.140625" style="355"/>
    <col min="13334" max="13342" width="1.7109375" style="355" customWidth="1"/>
    <col min="13343" max="13349" width="9.140625" style="355"/>
    <col min="13350" max="13350" width="16.140625" style="355" customWidth="1"/>
    <col min="13351" max="13351" width="12.5703125" style="355" customWidth="1"/>
    <col min="13352" max="13568" width="9.140625" style="355"/>
    <col min="13569" max="13569" width="3.5703125" style="355" customWidth="1"/>
    <col min="13570" max="13570" width="9.140625" style="355"/>
    <col min="13571" max="13571" width="9.5703125" style="355" customWidth="1"/>
    <col min="13572" max="13575" width="10.28515625" style="355" customWidth="1"/>
    <col min="13576" max="13576" width="3" style="355" customWidth="1"/>
    <col min="13577" max="13578" width="2.42578125" style="355" customWidth="1"/>
    <col min="13579" max="13579" width="1.85546875" style="355" customWidth="1"/>
    <col min="13580" max="13589" width="9.140625" style="355"/>
    <col min="13590" max="13598" width="1.7109375" style="355" customWidth="1"/>
    <col min="13599" max="13605" width="9.140625" style="355"/>
    <col min="13606" max="13606" width="16.140625" style="355" customWidth="1"/>
    <col min="13607" max="13607" width="12.5703125" style="355" customWidth="1"/>
    <col min="13608" max="13824" width="9.140625" style="355"/>
    <col min="13825" max="13825" width="3.5703125" style="355" customWidth="1"/>
    <col min="13826" max="13826" width="9.140625" style="355"/>
    <col min="13827" max="13827" width="9.5703125" style="355" customWidth="1"/>
    <col min="13828" max="13831" width="10.28515625" style="355" customWidth="1"/>
    <col min="13832" max="13832" width="3" style="355" customWidth="1"/>
    <col min="13833" max="13834" width="2.42578125" style="355" customWidth="1"/>
    <col min="13835" max="13835" width="1.85546875" style="355" customWidth="1"/>
    <col min="13836" max="13845" width="9.140625" style="355"/>
    <col min="13846" max="13854" width="1.7109375" style="355" customWidth="1"/>
    <col min="13855" max="13861" width="9.140625" style="355"/>
    <col min="13862" max="13862" width="16.140625" style="355" customWidth="1"/>
    <col min="13863" max="13863" width="12.5703125" style="355" customWidth="1"/>
    <col min="13864" max="14080" width="9.140625" style="355"/>
    <col min="14081" max="14081" width="3.5703125" style="355" customWidth="1"/>
    <col min="14082" max="14082" width="9.140625" style="355"/>
    <col min="14083" max="14083" width="9.5703125" style="355" customWidth="1"/>
    <col min="14084" max="14087" width="10.28515625" style="355" customWidth="1"/>
    <col min="14088" max="14088" width="3" style="355" customWidth="1"/>
    <col min="14089" max="14090" width="2.42578125" style="355" customWidth="1"/>
    <col min="14091" max="14091" width="1.85546875" style="355" customWidth="1"/>
    <col min="14092" max="14101" width="9.140625" style="355"/>
    <col min="14102" max="14110" width="1.7109375" style="355" customWidth="1"/>
    <col min="14111" max="14117" width="9.140625" style="355"/>
    <col min="14118" max="14118" width="16.140625" style="355" customWidth="1"/>
    <col min="14119" max="14119" width="12.5703125" style="355" customWidth="1"/>
    <col min="14120" max="14336" width="9.140625" style="355"/>
    <col min="14337" max="14337" width="3.5703125" style="355" customWidth="1"/>
    <col min="14338" max="14338" width="9.140625" style="355"/>
    <col min="14339" max="14339" width="9.5703125" style="355" customWidth="1"/>
    <col min="14340" max="14343" width="10.28515625" style="355" customWidth="1"/>
    <col min="14344" max="14344" width="3" style="355" customWidth="1"/>
    <col min="14345" max="14346" width="2.42578125" style="355" customWidth="1"/>
    <col min="14347" max="14347" width="1.85546875" style="355" customWidth="1"/>
    <col min="14348" max="14357" width="9.140625" style="355"/>
    <col min="14358" max="14366" width="1.7109375" style="355" customWidth="1"/>
    <col min="14367" max="14373" width="9.140625" style="355"/>
    <col min="14374" max="14374" width="16.140625" style="355" customWidth="1"/>
    <col min="14375" max="14375" width="12.5703125" style="355" customWidth="1"/>
    <col min="14376" max="14592" width="9.140625" style="355"/>
    <col min="14593" max="14593" width="3.5703125" style="355" customWidth="1"/>
    <col min="14594" max="14594" width="9.140625" style="355"/>
    <col min="14595" max="14595" width="9.5703125" style="355" customWidth="1"/>
    <col min="14596" max="14599" width="10.28515625" style="355" customWidth="1"/>
    <col min="14600" max="14600" width="3" style="355" customWidth="1"/>
    <col min="14601" max="14602" width="2.42578125" style="355" customWidth="1"/>
    <col min="14603" max="14603" width="1.85546875" style="355" customWidth="1"/>
    <col min="14604" max="14613" width="9.140625" style="355"/>
    <col min="14614" max="14622" width="1.7109375" style="355" customWidth="1"/>
    <col min="14623" max="14629" width="9.140625" style="355"/>
    <col min="14630" max="14630" width="16.140625" style="355" customWidth="1"/>
    <col min="14631" max="14631" width="12.5703125" style="355" customWidth="1"/>
    <col min="14632" max="14848" width="9.140625" style="355"/>
    <col min="14849" max="14849" width="3.5703125" style="355" customWidth="1"/>
    <col min="14850" max="14850" width="9.140625" style="355"/>
    <col min="14851" max="14851" width="9.5703125" style="355" customWidth="1"/>
    <col min="14852" max="14855" width="10.28515625" style="355" customWidth="1"/>
    <col min="14856" max="14856" width="3" style="355" customWidth="1"/>
    <col min="14857" max="14858" width="2.42578125" style="355" customWidth="1"/>
    <col min="14859" max="14859" width="1.85546875" style="355" customWidth="1"/>
    <col min="14860" max="14869" width="9.140625" style="355"/>
    <col min="14870" max="14878" width="1.7109375" style="355" customWidth="1"/>
    <col min="14879" max="14885" width="9.140625" style="355"/>
    <col min="14886" max="14886" width="16.140625" style="355" customWidth="1"/>
    <col min="14887" max="14887" width="12.5703125" style="355" customWidth="1"/>
    <col min="14888" max="15104" width="9.140625" style="355"/>
    <col min="15105" max="15105" width="3.5703125" style="355" customWidth="1"/>
    <col min="15106" max="15106" width="9.140625" style="355"/>
    <col min="15107" max="15107" width="9.5703125" style="355" customWidth="1"/>
    <col min="15108" max="15111" width="10.28515625" style="355" customWidth="1"/>
    <col min="15112" max="15112" width="3" style="355" customWidth="1"/>
    <col min="15113" max="15114" width="2.42578125" style="355" customWidth="1"/>
    <col min="15115" max="15115" width="1.85546875" style="355" customWidth="1"/>
    <col min="15116" max="15125" width="9.140625" style="355"/>
    <col min="15126" max="15134" width="1.7109375" style="355" customWidth="1"/>
    <col min="15135" max="15141" width="9.140625" style="355"/>
    <col min="15142" max="15142" width="16.140625" style="355" customWidth="1"/>
    <col min="15143" max="15143" width="12.5703125" style="355" customWidth="1"/>
    <col min="15144" max="15360" width="9.140625" style="355"/>
    <col min="15361" max="15361" width="3.5703125" style="355" customWidth="1"/>
    <col min="15362" max="15362" width="9.140625" style="355"/>
    <col min="15363" max="15363" width="9.5703125" style="355" customWidth="1"/>
    <col min="15364" max="15367" width="10.28515625" style="355" customWidth="1"/>
    <col min="15368" max="15368" width="3" style="355" customWidth="1"/>
    <col min="15369" max="15370" width="2.42578125" style="355" customWidth="1"/>
    <col min="15371" max="15371" width="1.85546875" style="355" customWidth="1"/>
    <col min="15372" max="15381" width="9.140625" style="355"/>
    <col min="15382" max="15390" width="1.7109375" style="355" customWidth="1"/>
    <col min="15391" max="15397" width="9.140625" style="355"/>
    <col min="15398" max="15398" width="16.140625" style="355" customWidth="1"/>
    <col min="15399" max="15399" width="12.5703125" style="355" customWidth="1"/>
    <col min="15400" max="15616" width="9.140625" style="355"/>
    <col min="15617" max="15617" width="3.5703125" style="355" customWidth="1"/>
    <col min="15618" max="15618" width="9.140625" style="355"/>
    <col min="15619" max="15619" width="9.5703125" style="355" customWidth="1"/>
    <col min="15620" max="15623" width="10.28515625" style="355" customWidth="1"/>
    <col min="15624" max="15624" width="3" style="355" customWidth="1"/>
    <col min="15625" max="15626" width="2.42578125" style="355" customWidth="1"/>
    <col min="15627" max="15627" width="1.85546875" style="355" customWidth="1"/>
    <col min="15628" max="15637" width="9.140625" style="355"/>
    <col min="15638" max="15646" width="1.7109375" style="355" customWidth="1"/>
    <col min="15647" max="15653" width="9.140625" style="355"/>
    <col min="15654" max="15654" width="16.140625" style="355" customWidth="1"/>
    <col min="15655" max="15655" width="12.5703125" style="355" customWidth="1"/>
    <col min="15656" max="15872" width="9.140625" style="355"/>
    <col min="15873" max="15873" width="3.5703125" style="355" customWidth="1"/>
    <col min="15874" max="15874" width="9.140625" style="355"/>
    <col min="15875" max="15875" width="9.5703125" style="355" customWidth="1"/>
    <col min="15876" max="15879" width="10.28515625" style="355" customWidth="1"/>
    <col min="15880" max="15880" width="3" style="355" customWidth="1"/>
    <col min="15881" max="15882" width="2.42578125" style="355" customWidth="1"/>
    <col min="15883" max="15883" width="1.85546875" style="355" customWidth="1"/>
    <col min="15884" max="15893" width="9.140625" style="355"/>
    <col min="15894" max="15902" width="1.7109375" style="355" customWidth="1"/>
    <col min="15903" max="15909" width="9.140625" style="355"/>
    <col min="15910" max="15910" width="16.140625" style="355" customWidth="1"/>
    <col min="15911" max="15911" width="12.5703125" style="355" customWidth="1"/>
    <col min="15912" max="16128" width="9.140625" style="355"/>
    <col min="16129" max="16129" width="3.5703125" style="355" customWidth="1"/>
    <col min="16130" max="16130" width="9.140625" style="355"/>
    <col min="16131" max="16131" width="9.5703125" style="355" customWidth="1"/>
    <col min="16132" max="16135" width="10.28515625" style="355" customWidth="1"/>
    <col min="16136" max="16136" width="3" style="355" customWidth="1"/>
    <col min="16137" max="16138" width="2.42578125" style="355" customWidth="1"/>
    <col min="16139" max="16139" width="1.85546875" style="355" customWidth="1"/>
    <col min="16140" max="16149" width="9.140625" style="355"/>
    <col min="16150" max="16158" width="1.7109375" style="355" customWidth="1"/>
    <col min="16159" max="16165" width="9.140625" style="355"/>
    <col min="16166" max="16166" width="16.140625" style="355" customWidth="1"/>
    <col min="16167" max="16167" width="12.5703125" style="355" customWidth="1"/>
    <col min="16168" max="16384" width="9.140625" style="355"/>
  </cols>
  <sheetData>
    <row r="5" spans="1:41" ht="25.5">
      <c r="A5" s="348"/>
      <c r="B5" s="349"/>
      <c r="C5" s="350" t="s">
        <v>212</v>
      </c>
      <c r="D5" s="351"/>
      <c r="E5" s="351"/>
      <c r="F5" s="351"/>
      <c r="G5" s="351"/>
      <c r="H5" s="352"/>
      <c r="I5" s="353"/>
      <c r="J5" s="353"/>
      <c r="K5" s="353"/>
      <c r="L5" s="457"/>
      <c r="M5" s="353"/>
      <c r="N5" s="353"/>
      <c r="O5" s="353"/>
      <c r="P5" s="353"/>
      <c r="Q5" s="353"/>
      <c r="R5" s="353"/>
      <c r="S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411"/>
      <c r="AF5" s="403" t="s">
        <v>224</v>
      </c>
      <c r="AG5" s="404"/>
      <c r="AH5" s="404"/>
      <c r="AI5" s="405"/>
      <c r="AJ5" s="406"/>
      <c r="AK5" s="406"/>
      <c r="AL5" s="406"/>
      <c r="AM5" s="406"/>
      <c r="AN5" s="406"/>
    </row>
    <row r="6" spans="1:41">
      <c r="A6" s="348"/>
      <c r="B6" s="356" t="s">
        <v>11</v>
      </c>
      <c r="C6" s="357" t="s">
        <v>27</v>
      </c>
      <c r="D6" s="358"/>
      <c r="E6" s="358"/>
      <c r="F6" s="358"/>
      <c r="G6" s="358"/>
      <c r="H6" s="359"/>
      <c r="I6" s="353"/>
      <c r="J6" s="353"/>
      <c r="K6" s="353"/>
      <c r="L6" s="457"/>
      <c r="M6" s="353"/>
      <c r="N6" s="353"/>
      <c r="O6" s="353"/>
      <c r="P6" s="353"/>
      <c r="Q6" s="353"/>
      <c r="R6" s="353"/>
      <c r="S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412" t="s">
        <v>11</v>
      </c>
      <c r="AF6" s="407" t="s">
        <v>27</v>
      </c>
      <c r="AG6" s="408"/>
      <c r="AH6" s="409"/>
      <c r="AI6" s="405"/>
      <c r="AJ6" s="406"/>
      <c r="AK6" s="406" t="s">
        <v>214</v>
      </c>
      <c r="AL6" s="406"/>
      <c r="AM6" s="406"/>
      <c r="AN6" s="406"/>
    </row>
    <row r="7" spans="1:41">
      <c r="A7" s="348"/>
      <c r="B7" s="360" t="s">
        <v>18</v>
      </c>
      <c r="C7" s="361">
        <v>12</v>
      </c>
      <c r="D7" s="361">
        <v>24</v>
      </c>
      <c r="E7" s="361">
        <v>36</v>
      </c>
      <c r="F7" s="361">
        <v>48</v>
      </c>
      <c r="G7" s="361">
        <v>60</v>
      </c>
      <c r="H7" s="361">
        <v>72</v>
      </c>
      <c r="I7" s="353"/>
      <c r="J7" s="353"/>
      <c r="K7" s="353"/>
      <c r="L7" s="457"/>
      <c r="M7" s="353"/>
      <c r="N7" s="353"/>
      <c r="O7" s="353"/>
      <c r="P7" s="353"/>
      <c r="Q7" s="353"/>
      <c r="R7" s="353"/>
      <c r="S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410" t="s">
        <v>18</v>
      </c>
      <c r="AF7" s="410">
        <v>12</v>
      </c>
      <c r="AG7" s="410">
        <v>24</v>
      </c>
      <c r="AH7" s="410">
        <v>36</v>
      </c>
      <c r="AI7" s="405"/>
      <c r="AJ7" s="406"/>
      <c r="AK7" s="406" t="s">
        <v>215</v>
      </c>
      <c r="AL7" s="406"/>
      <c r="AM7" s="406"/>
      <c r="AN7" s="406"/>
    </row>
    <row r="8" spans="1:41">
      <c r="A8" s="348"/>
      <c r="B8" s="362">
        <f>+B9-1</f>
        <v>2011</v>
      </c>
      <c r="C8" s="363">
        <v>5557</v>
      </c>
      <c r="D8" s="364">
        <v>4176</v>
      </c>
      <c r="E8" s="364">
        <v>2936</v>
      </c>
      <c r="F8" s="364">
        <v>1987</v>
      </c>
      <c r="G8" s="364">
        <v>1245</v>
      </c>
      <c r="H8" s="365">
        <v>742</v>
      </c>
      <c r="I8" s="353"/>
      <c r="J8" s="353"/>
      <c r="K8" s="353"/>
      <c r="L8" s="457"/>
      <c r="M8" s="353"/>
      <c r="N8" s="353"/>
      <c r="O8" s="353"/>
      <c r="P8" s="353"/>
      <c r="Q8" s="353"/>
      <c r="R8" s="353"/>
      <c r="S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411"/>
      <c r="AF8" s="412"/>
      <c r="AG8" s="413"/>
      <c r="AH8" s="413"/>
      <c r="AI8" s="405"/>
      <c r="AJ8" s="406"/>
      <c r="AK8" s="406"/>
      <c r="AL8" s="406"/>
      <c r="AM8" s="406"/>
      <c r="AN8" s="406"/>
    </row>
    <row r="9" spans="1:41">
      <c r="A9" s="348"/>
      <c r="B9" s="367">
        <f>+B10-1</f>
        <v>2012</v>
      </c>
      <c r="C9" s="368">
        <v>6328</v>
      </c>
      <c r="D9" s="369">
        <v>4664</v>
      </c>
      <c r="E9" s="369">
        <v>3200</v>
      </c>
      <c r="F9" s="369">
        <v>2051</v>
      </c>
      <c r="G9" s="369">
        <v>1189</v>
      </c>
      <c r="H9" s="370"/>
      <c r="I9" s="353"/>
      <c r="J9" s="353"/>
      <c r="K9" s="353"/>
      <c r="L9" s="457"/>
      <c r="M9" s="353"/>
      <c r="N9" s="353"/>
      <c r="O9" s="353"/>
      <c r="P9" s="353"/>
      <c r="Q9" s="353"/>
      <c r="R9" s="353"/>
      <c r="S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414">
        <f>+AE10-1</f>
        <v>2014</v>
      </c>
      <c r="AF9" s="415">
        <v>3780</v>
      </c>
      <c r="AG9" s="416">
        <v>6671</v>
      </c>
      <c r="AH9" s="417">
        <v>8156</v>
      </c>
      <c r="AI9" s="405"/>
      <c r="AJ9" s="406"/>
      <c r="AK9" s="406"/>
      <c r="AL9" s="406"/>
      <c r="AM9" s="406"/>
      <c r="AN9" s="406"/>
    </row>
    <row r="10" spans="1:41">
      <c r="A10" s="348"/>
      <c r="B10" s="367">
        <f>+B11-1</f>
        <v>2013</v>
      </c>
      <c r="C10" s="368">
        <v>6974</v>
      </c>
      <c r="D10" s="369">
        <v>4968</v>
      </c>
      <c r="E10" s="369">
        <v>3251</v>
      </c>
      <c r="F10" s="369">
        <v>1955</v>
      </c>
      <c r="G10" s="369"/>
      <c r="H10" s="370"/>
      <c r="I10" s="353"/>
      <c r="J10" s="353"/>
      <c r="K10" s="353"/>
      <c r="L10" s="457"/>
      <c r="M10" s="372"/>
      <c r="N10" s="353"/>
      <c r="O10" s="353"/>
      <c r="P10" s="353"/>
      <c r="Q10" s="353"/>
      <c r="R10" s="353"/>
      <c r="S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414">
        <f>+AE11-1</f>
        <v>2015</v>
      </c>
      <c r="AF10" s="415">
        <v>4212</v>
      </c>
      <c r="AG10" s="417">
        <v>7541</v>
      </c>
      <c r="AH10" s="417"/>
      <c r="AI10" s="405"/>
      <c r="AJ10" s="406"/>
      <c r="AK10" s="406"/>
      <c r="AL10" s="406"/>
      <c r="AM10" s="406"/>
      <c r="AN10" s="406"/>
    </row>
    <row r="11" spans="1:41">
      <c r="A11" s="348"/>
      <c r="B11" s="367">
        <f>+B12-1</f>
        <v>2014</v>
      </c>
      <c r="C11" s="368">
        <v>7635</v>
      </c>
      <c r="D11" s="369">
        <v>5274</v>
      </c>
      <c r="E11" s="369">
        <v>3367</v>
      </c>
      <c r="F11" s="369"/>
      <c r="G11" s="369"/>
      <c r="H11" s="370"/>
      <c r="I11" s="353"/>
      <c r="J11" s="353"/>
      <c r="K11" s="353"/>
      <c r="L11" s="457"/>
      <c r="M11" s="353"/>
      <c r="N11" s="353"/>
      <c r="O11" s="353"/>
      <c r="P11" s="353"/>
      <c r="Q11" s="353"/>
      <c r="R11" s="353"/>
      <c r="S11" s="353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14">
        <f>+EndYear</f>
        <v>2016</v>
      </c>
      <c r="AF11" s="415">
        <v>4901</v>
      </c>
      <c r="AG11" s="417"/>
      <c r="AH11" s="417"/>
      <c r="AI11" s="405"/>
      <c r="AJ11" s="406"/>
      <c r="AK11" s="406"/>
      <c r="AL11" s="406"/>
      <c r="AM11" s="406"/>
      <c r="AN11" s="406"/>
    </row>
    <row r="12" spans="1:41">
      <c r="A12" s="348"/>
      <c r="B12" s="367">
        <f>+B13-1</f>
        <v>2015</v>
      </c>
      <c r="C12" s="368">
        <v>8376</v>
      </c>
      <c r="D12" s="369">
        <v>5604</v>
      </c>
      <c r="E12" s="369"/>
      <c r="F12" s="369"/>
      <c r="G12" s="369"/>
      <c r="H12" s="370"/>
      <c r="I12" s="353"/>
      <c r="J12" s="353"/>
      <c r="K12" s="353"/>
      <c r="L12" s="457"/>
      <c r="M12" s="373" t="s">
        <v>216</v>
      </c>
      <c r="N12" s="353"/>
      <c r="O12" s="353"/>
      <c r="P12" s="353"/>
      <c r="Q12" s="353"/>
      <c r="R12" s="353"/>
      <c r="S12" s="353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14"/>
      <c r="AF12" s="415"/>
      <c r="AG12" s="417"/>
      <c r="AH12" s="417"/>
      <c r="AI12" s="405"/>
      <c r="AJ12" s="406"/>
      <c r="AK12" s="406"/>
      <c r="AL12" s="406"/>
      <c r="AM12" s="406"/>
      <c r="AN12" s="406"/>
    </row>
    <row r="13" spans="1:41">
      <c r="A13" s="348"/>
      <c r="B13" s="360">
        <f>+EndYear</f>
        <v>2016</v>
      </c>
      <c r="C13" s="374">
        <v>9599</v>
      </c>
      <c r="D13" s="375"/>
      <c r="E13" s="375"/>
      <c r="F13" s="375"/>
      <c r="G13" s="375"/>
      <c r="H13" s="376"/>
      <c r="I13" s="353"/>
      <c r="J13" s="353"/>
      <c r="K13" s="353"/>
      <c r="L13" s="457"/>
      <c r="M13" s="353"/>
      <c r="N13" s="353"/>
      <c r="O13" s="353"/>
      <c r="P13" s="353"/>
      <c r="Q13" s="353"/>
      <c r="R13" s="353"/>
      <c r="S13" s="353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61"/>
      <c r="AF13" s="406"/>
      <c r="AG13" s="406"/>
      <c r="AH13" s="406"/>
      <c r="AI13" s="406"/>
      <c r="AJ13" s="406"/>
      <c r="AK13" s="406"/>
      <c r="AL13" s="406"/>
      <c r="AM13" s="406"/>
      <c r="AN13" s="406"/>
    </row>
    <row r="14" spans="1:41">
      <c r="A14" s="348"/>
      <c r="B14" s="348"/>
      <c r="C14" s="348"/>
      <c r="D14" s="348"/>
      <c r="E14" s="348"/>
      <c r="F14" s="348"/>
      <c r="G14" s="348"/>
      <c r="H14" s="348"/>
      <c r="I14" s="353"/>
      <c r="J14" s="353"/>
      <c r="K14" s="353"/>
      <c r="L14" s="457"/>
      <c r="M14" s="353"/>
      <c r="N14" s="353"/>
      <c r="O14" s="353"/>
      <c r="P14" s="353"/>
      <c r="Q14" s="353"/>
      <c r="R14" s="353"/>
      <c r="S14" s="353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61"/>
      <c r="AF14" s="406"/>
      <c r="AG14" s="406"/>
      <c r="AH14" s="406"/>
      <c r="AI14" s="406"/>
      <c r="AJ14" s="406"/>
      <c r="AK14" s="406"/>
      <c r="AL14" s="406"/>
      <c r="AM14" s="406"/>
      <c r="AN14" s="406"/>
    </row>
    <row r="15" spans="1:41">
      <c r="A15" s="348"/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458"/>
      <c r="M15" s="348"/>
      <c r="N15" s="348"/>
      <c r="O15" s="348"/>
      <c r="P15" s="348"/>
      <c r="Q15" s="348"/>
      <c r="R15" s="348"/>
      <c r="S15" s="348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61"/>
      <c r="AF15" s="406"/>
      <c r="AG15" s="406"/>
      <c r="AH15" s="406"/>
      <c r="AI15" s="406"/>
      <c r="AJ15" s="406"/>
      <c r="AK15" s="406"/>
      <c r="AL15" s="406"/>
      <c r="AM15" s="406"/>
      <c r="AN15" s="406"/>
    </row>
    <row r="16" spans="1:41" ht="25.5">
      <c r="A16" s="348"/>
      <c r="B16" s="349"/>
      <c r="C16" s="350" t="s">
        <v>213</v>
      </c>
      <c r="D16" s="351"/>
      <c r="E16" s="351"/>
      <c r="F16" s="351"/>
      <c r="G16" s="351"/>
      <c r="H16" s="352"/>
      <c r="I16" s="348"/>
      <c r="J16" s="348"/>
      <c r="K16" s="348"/>
      <c r="L16" s="362"/>
      <c r="M16" s="377" t="s">
        <v>217</v>
      </c>
      <c r="N16" s="377"/>
      <c r="O16" s="377"/>
      <c r="P16" s="377"/>
      <c r="Q16" s="377"/>
      <c r="R16" s="378"/>
      <c r="S16" s="379" t="s">
        <v>218</v>
      </c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40"/>
      <c r="AF16" s="404" t="s">
        <v>226</v>
      </c>
      <c r="AG16" s="418"/>
      <c r="AH16" s="418"/>
      <c r="AI16" s="405"/>
      <c r="AJ16" s="406"/>
      <c r="AK16" s="438"/>
      <c r="AL16" s="419" t="s">
        <v>227</v>
      </c>
      <c r="AM16" s="418"/>
      <c r="AN16" s="418"/>
      <c r="AO16" s="354"/>
    </row>
    <row r="17" spans="1:41">
      <c r="A17" s="348"/>
      <c r="B17" s="356" t="s">
        <v>11</v>
      </c>
      <c r="C17" s="357" t="s">
        <v>27</v>
      </c>
      <c r="D17" s="358"/>
      <c r="E17" s="358"/>
      <c r="F17" s="358"/>
      <c r="G17" s="358"/>
      <c r="H17" s="359"/>
      <c r="I17" s="348"/>
      <c r="J17" s="348"/>
      <c r="K17" s="348"/>
      <c r="L17" s="367" t="s">
        <v>11</v>
      </c>
      <c r="M17" s="381" t="s">
        <v>27</v>
      </c>
      <c r="N17" s="381"/>
      <c r="O17" s="381"/>
      <c r="P17" s="381"/>
      <c r="Q17" s="381"/>
      <c r="R17" s="382"/>
      <c r="S17" s="383" t="s">
        <v>10</v>
      </c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32" t="s">
        <v>11</v>
      </c>
      <c r="AF17" s="431" t="s">
        <v>27</v>
      </c>
      <c r="AG17" s="420"/>
      <c r="AH17" s="421"/>
      <c r="AI17" s="405"/>
      <c r="AJ17" s="406"/>
      <c r="AK17" s="434" t="s">
        <v>11</v>
      </c>
      <c r="AL17" s="420" t="s">
        <v>27</v>
      </c>
      <c r="AM17" s="420"/>
      <c r="AN17" s="421"/>
      <c r="AO17" s="354"/>
    </row>
    <row r="18" spans="1:41">
      <c r="A18" s="348"/>
      <c r="B18" s="360" t="s">
        <v>18</v>
      </c>
      <c r="C18" s="361">
        <v>12</v>
      </c>
      <c r="D18" s="361">
        <v>24</v>
      </c>
      <c r="E18" s="361">
        <v>36</v>
      </c>
      <c r="F18" s="361">
        <v>48</v>
      </c>
      <c r="G18" s="361">
        <v>60</v>
      </c>
      <c r="H18" s="361">
        <v>72</v>
      </c>
      <c r="I18" s="348"/>
      <c r="J18" s="348"/>
      <c r="K18" s="348"/>
      <c r="L18" s="360" t="s">
        <v>18</v>
      </c>
      <c r="M18" s="385">
        <v>12</v>
      </c>
      <c r="N18" s="385">
        <v>24</v>
      </c>
      <c r="O18" s="385">
        <v>36</v>
      </c>
      <c r="P18" s="385">
        <v>48</v>
      </c>
      <c r="Q18" s="385">
        <v>60</v>
      </c>
      <c r="R18" s="385">
        <v>72</v>
      </c>
      <c r="S18" s="386" t="s">
        <v>219</v>
      </c>
      <c r="U18" s="426"/>
      <c r="V18" s="426"/>
      <c r="W18" s="426"/>
      <c r="X18" s="426"/>
      <c r="Y18" s="426"/>
      <c r="Z18" s="426"/>
      <c r="AA18" s="426"/>
      <c r="AB18" s="426"/>
      <c r="AC18" s="426"/>
      <c r="AD18" s="426"/>
      <c r="AE18" s="435" t="s">
        <v>18</v>
      </c>
      <c r="AF18" s="423">
        <v>12</v>
      </c>
      <c r="AG18" s="422">
        <v>24</v>
      </c>
      <c r="AH18" s="422">
        <v>36</v>
      </c>
      <c r="AI18" s="405"/>
      <c r="AJ18" s="406"/>
      <c r="AK18" s="432" t="s">
        <v>18</v>
      </c>
      <c r="AL18" s="423">
        <v>12</v>
      </c>
      <c r="AM18" s="422">
        <v>24</v>
      </c>
      <c r="AN18" s="422">
        <v>36</v>
      </c>
      <c r="AO18" s="354"/>
    </row>
    <row r="19" spans="1:41">
      <c r="A19" s="348"/>
      <c r="B19" s="367">
        <f>+B20-1</f>
        <v>2011</v>
      </c>
      <c r="C19" s="387">
        <v>3780</v>
      </c>
      <c r="D19" s="369">
        <v>6671</v>
      </c>
      <c r="E19" s="388">
        <v>8156</v>
      </c>
      <c r="F19" s="388">
        <v>9205</v>
      </c>
      <c r="G19" s="388">
        <v>9990</v>
      </c>
      <c r="H19" s="389">
        <v>10508</v>
      </c>
      <c r="I19" s="348"/>
      <c r="J19" s="348"/>
      <c r="K19" s="348"/>
      <c r="L19" s="362">
        <f>+L20-1</f>
        <v>2011</v>
      </c>
      <c r="M19" s="390">
        <f t="shared" ref="M19:R19" si="0">C8+C19</f>
        <v>9337</v>
      </c>
      <c r="N19" s="390">
        <f t="shared" si="0"/>
        <v>10847</v>
      </c>
      <c r="O19" s="390">
        <f t="shared" si="0"/>
        <v>11092</v>
      </c>
      <c r="P19" s="390">
        <f t="shared" si="0"/>
        <v>11192</v>
      </c>
      <c r="Q19" s="390">
        <f t="shared" si="0"/>
        <v>11235</v>
      </c>
      <c r="R19" s="391">
        <f t="shared" si="0"/>
        <v>11250</v>
      </c>
      <c r="S19" s="392" t="s">
        <v>129</v>
      </c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33"/>
      <c r="AF19" s="424"/>
      <c r="AG19" s="424"/>
      <c r="AH19" s="424"/>
      <c r="AI19" s="405"/>
      <c r="AJ19" s="406"/>
      <c r="AK19" s="439"/>
      <c r="AL19" s="424"/>
      <c r="AM19" s="424"/>
      <c r="AN19" s="424"/>
      <c r="AO19" s="354"/>
    </row>
    <row r="20" spans="1:41">
      <c r="A20" s="348"/>
      <c r="B20" s="367">
        <f>+B21-1</f>
        <v>2012</v>
      </c>
      <c r="C20" s="387">
        <v>4212</v>
      </c>
      <c r="D20" s="388">
        <v>7541</v>
      </c>
      <c r="E20" s="388">
        <v>9351</v>
      </c>
      <c r="F20" s="388">
        <v>10639</v>
      </c>
      <c r="G20" s="388">
        <v>11536</v>
      </c>
      <c r="H20" s="389"/>
      <c r="I20" s="348"/>
      <c r="J20" s="348"/>
      <c r="K20" s="348"/>
      <c r="L20" s="367">
        <f>+L21-1</f>
        <v>2012</v>
      </c>
      <c r="M20" s="390">
        <f>C9+C20</f>
        <v>10540</v>
      </c>
      <c r="N20" s="390">
        <f>D9+D20</f>
        <v>12205</v>
      </c>
      <c r="O20" s="390">
        <f>E9+E20</f>
        <v>12551</v>
      </c>
      <c r="P20" s="390">
        <f>F9+F20</f>
        <v>12690</v>
      </c>
      <c r="Q20" s="390">
        <f>G9+G20</f>
        <v>12725</v>
      </c>
      <c r="R20" s="391"/>
      <c r="S20" s="392" t="s">
        <v>129</v>
      </c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32">
        <f>+AE21-1</f>
        <v>2014</v>
      </c>
      <c r="AF20" s="424">
        <f>+M19</f>
        <v>9337</v>
      </c>
      <c r="AG20" s="424">
        <f>+N19</f>
        <v>10847</v>
      </c>
      <c r="AH20" s="424">
        <f>+O19</f>
        <v>11092</v>
      </c>
      <c r="AI20" s="405"/>
      <c r="AJ20" s="406"/>
      <c r="AK20" s="432">
        <f>+AK21-1</f>
        <v>2014</v>
      </c>
      <c r="AL20" s="425" t="s">
        <v>220</v>
      </c>
      <c r="AM20" s="425" t="s">
        <v>221</v>
      </c>
      <c r="AN20" s="424"/>
      <c r="AO20" s="354"/>
    </row>
    <row r="21" spans="1:41">
      <c r="A21" s="348"/>
      <c r="B21" s="367">
        <f>+B22-1</f>
        <v>2013</v>
      </c>
      <c r="C21" s="387">
        <v>4901</v>
      </c>
      <c r="D21" s="388">
        <v>8864</v>
      </c>
      <c r="E21" s="388">
        <v>10987</v>
      </c>
      <c r="F21" s="388">
        <v>12458</v>
      </c>
      <c r="G21" s="388"/>
      <c r="H21" s="389"/>
      <c r="I21" s="348"/>
      <c r="J21" s="348"/>
      <c r="K21" s="348"/>
      <c r="L21" s="367">
        <f>+L22-1</f>
        <v>2013</v>
      </c>
      <c r="M21" s="390">
        <f>C10+C21</f>
        <v>11875</v>
      </c>
      <c r="N21" s="390">
        <f>D10+D21</f>
        <v>13832</v>
      </c>
      <c r="O21" s="390">
        <f>E10+E21</f>
        <v>14238</v>
      </c>
      <c r="P21" s="390">
        <f>F10+F21</f>
        <v>14413</v>
      </c>
      <c r="Q21" s="390"/>
      <c r="R21" s="391"/>
      <c r="S21" s="392" t="s">
        <v>129</v>
      </c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32">
        <f>+AE22-1</f>
        <v>2015</v>
      </c>
      <c r="AF21" s="424">
        <f>+M20</f>
        <v>10540</v>
      </c>
      <c r="AG21" s="424">
        <f>+N20</f>
        <v>12205</v>
      </c>
      <c r="AH21" s="424"/>
      <c r="AI21" s="405"/>
      <c r="AJ21" s="406"/>
      <c r="AK21" s="432">
        <f>+AK22-1</f>
        <v>2015</v>
      </c>
      <c r="AL21" s="425" t="s">
        <v>222</v>
      </c>
      <c r="AM21" s="425" t="s">
        <v>231</v>
      </c>
      <c r="AN21" s="424"/>
      <c r="AO21" s="354"/>
    </row>
    <row r="22" spans="1:41">
      <c r="A22" s="348"/>
      <c r="B22" s="367">
        <f>+B23-1</f>
        <v>2014</v>
      </c>
      <c r="C22" s="387">
        <v>5708</v>
      </c>
      <c r="D22" s="388">
        <v>10268</v>
      </c>
      <c r="E22" s="388">
        <v>12699</v>
      </c>
      <c r="F22" s="388"/>
      <c r="G22" s="388"/>
      <c r="H22" s="389"/>
      <c r="I22" s="348"/>
      <c r="J22" s="348"/>
      <c r="K22" s="348"/>
      <c r="L22" s="367">
        <f>+L23-1</f>
        <v>2014</v>
      </c>
      <c r="M22" s="390">
        <f>C11+C22</f>
        <v>13343</v>
      </c>
      <c r="N22" s="390">
        <f>D11+D22</f>
        <v>15542</v>
      </c>
      <c r="O22" s="390">
        <f>E11+E22</f>
        <v>16066</v>
      </c>
      <c r="P22" s="390"/>
      <c r="Q22" s="390"/>
      <c r="R22" s="391"/>
      <c r="S22" s="392" t="s">
        <v>129</v>
      </c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32">
        <f>+EndYear</f>
        <v>2016</v>
      </c>
      <c r="AF22" s="424">
        <f>+M21</f>
        <v>11875</v>
      </c>
      <c r="AG22" s="424"/>
      <c r="AH22" s="424"/>
      <c r="AI22" s="405"/>
      <c r="AJ22" s="426"/>
      <c r="AK22" s="446">
        <f>+EndYear</f>
        <v>2016</v>
      </c>
      <c r="AL22" s="425" t="s">
        <v>230</v>
      </c>
      <c r="AM22" s="424"/>
      <c r="AN22" s="424"/>
      <c r="AO22" s="354"/>
    </row>
    <row r="23" spans="1:41">
      <c r="A23" s="348"/>
      <c r="B23" s="367">
        <f>+B24-1</f>
        <v>2015</v>
      </c>
      <c r="C23" s="387">
        <v>6093</v>
      </c>
      <c r="D23" s="388">
        <v>11172</v>
      </c>
      <c r="E23" s="388"/>
      <c r="F23" s="388"/>
      <c r="G23" s="388"/>
      <c r="H23" s="389"/>
      <c r="I23" s="348"/>
      <c r="J23" s="348"/>
      <c r="K23" s="348"/>
      <c r="L23" s="367">
        <f>+L24-1</f>
        <v>2015</v>
      </c>
      <c r="M23" s="390">
        <f>C12+C23</f>
        <v>14469</v>
      </c>
      <c r="N23" s="390">
        <f>D12+D23</f>
        <v>16776</v>
      </c>
      <c r="O23" s="390"/>
      <c r="P23" s="390"/>
      <c r="Q23" s="390"/>
      <c r="R23" s="391"/>
      <c r="S23" s="392" t="s">
        <v>129</v>
      </c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33"/>
      <c r="AF23" s="424"/>
      <c r="AG23" s="424"/>
      <c r="AH23" s="424"/>
      <c r="AI23" s="424"/>
      <c r="AJ23" s="426"/>
      <c r="AK23" s="451"/>
      <c r="AL23" s="424"/>
      <c r="AM23" s="424"/>
      <c r="AN23" s="424"/>
      <c r="AO23" s="424"/>
    </row>
    <row r="24" spans="1:41">
      <c r="A24" s="348"/>
      <c r="B24" s="360">
        <f>+EndYear</f>
        <v>2016</v>
      </c>
      <c r="C24" s="394">
        <v>6962</v>
      </c>
      <c r="D24" s="395"/>
      <c r="E24" s="395"/>
      <c r="F24" s="395"/>
      <c r="G24" s="395"/>
      <c r="H24" s="396"/>
      <c r="I24" s="348"/>
      <c r="J24" s="348"/>
      <c r="K24" s="348"/>
      <c r="L24" s="360">
        <f>+EndYear</f>
        <v>2016</v>
      </c>
      <c r="M24" s="397">
        <f>C13+C24</f>
        <v>16561</v>
      </c>
      <c r="N24" s="397"/>
      <c r="O24" s="397"/>
      <c r="P24" s="397"/>
      <c r="Q24" s="397"/>
      <c r="R24" s="398"/>
      <c r="S24" s="399" t="s">
        <v>129</v>
      </c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62"/>
      <c r="AF24" s="426"/>
      <c r="AG24" s="426"/>
      <c r="AH24" s="426"/>
      <c r="AI24" s="426"/>
      <c r="AJ24" s="426"/>
      <c r="AK24" s="426"/>
      <c r="AL24" s="426"/>
      <c r="AM24" s="426"/>
      <c r="AN24" s="426"/>
    </row>
    <row r="25" spans="1:41">
      <c r="A25" s="348"/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458"/>
      <c r="M25" s="348"/>
      <c r="N25" s="348"/>
      <c r="O25" s="348"/>
      <c r="P25" s="348"/>
      <c r="Q25" s="348"/>
      <c r="R25" s="348"/>
      <c r="S25" s="348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62"/>
      <c r="AF25" s="426"/>
      <c r="AG25" s="426"/>
      <c r="AH25" s="426"/>
      <c r="AI25" s="426"/>
      <c r="AJ25" s="426"/>
      <c r="AK25" s="426"/>
      <c r="AL25" s="426"/>
      <c r="AM25" s="426"/>
      <c r="AN25" s="426"/>
    </row>
    <row r="26" spans="1:41">
      <c r="A26" s="353"/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457"/>
      <c r="M26" s="353"/>
      <c r="N26" s="353"/>
      <c r="O26" s="353"/>
      <c r="P26" s="353"/>
      <c r="Q26" s="353"/>
      <c r="R26" s="353"/>
      <c r="S26" s="353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62"/>
      <c r="AF26" s="426"/>
      <c r="AG26" s="426"/>
      <c r="AH26" s="426"/>
      <c r="AI26" s="426"/>
      <c r="AJ26" s="426"/>
      <c r="AK26" s="426"/>
      <c r="AL26" s="426"/>
      <c r="AM26" s="426"/>
      <c r="AN26" s="426"/>
    </row>
    <row r="27" spans="1:41">
      <c r="A27" s="353"/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457"/>
      <c r="M27" s="353"/>
      <c r="N27" s="353"/>
      <c r="O27" s="353"/>
      <c r="P27" s="353"/>
      <c r="Q27" s="353"/>
      <c r="R27" s="353"/>
      <c r="S27" s="353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57"/>
      <c r="AF27" s="353"/>
      <c r="AG27" s="353"/>
      <c r="AH27" s="353"/>
      <c r="AI27" s="353"/>
      <c r="AJ27" s="426"/>
      <c r="AK27" s="426"/>
      <c r="AL27" s="426"/>
      <c r="AM27" s="426"/>
      <c r="AN27" s="426"/>
    </row>
    <row r="28" spans="1:41">
      <c r="A28" s="353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66"/>
      <c r="M28" s="380" t="s">
        <v>225</v>
      </c>
      <c r="N28" s="380"/>
      <c r="O28" s="380"/>
      <c r="P28" s="380"/>
      <c r="Q28" s="380"/>
      <c r="R28" s="400"/>
      <c r="S28" s="400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40"/>
      <c r="AF28" s="418" t="s">
        <v>225</v>
      </c>
      <c r="AG28" s="418"/>
      <c r="AH28" s="418"/>
      <c r="AI28" s="405"/>
      <c r="AJ28" s="426"/>
      <c r="AK28" s="426"/>
      <c r="AL28" s="426"/>
      <c r="AM28" s="426"/>
      <c r="AN28" s="426"/>
    </row>
    <row r="29" spans="1:41">
      <c r="A29" s="353"/>
      <c r="B29" s="372" t="s">
        <v>223</v>
      </c>
      <c r="C29" s="353"/>
      <c r="D29" s="353"/>
      <c r="E29" s="353"/>
      <c r="F29" s="353"/>
      <c r="G29" s="353"/>
      <c r="H29" s="353"/>
      <c r="I29" s="353"/>
      <c r="J29" s="353"/>
      <c r="K29" s="353"/>
      <c r="L29" s="371" t="s">
        <v>11</v>
      </c>
      <c r="M29" s="384" t="s">
        <v>27</v>
      </c>
      <c r="N29" s="384"/>
      <c r="O29" s="384"/>
      <c r="P29" s="384"/>
      <c r="Q29" s="384"/>
      <c r="R29" s="401"/>
      <c r="S29" s="401"/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32" t="s">
        <v>11</v>
      </c>
      <c r="AF29" s="420" t="s">
        <v>27</v>
      </c>
      <c r="AG29" s="420"/>
      <c r="AH29" s="421"/>
      <c r="AI29" s="405"/>
      <c r="AJ29" s="426"/>
      <c r="AK29" s="426"/>
      <c r="AL29" s="426"/>
      <c r="AM29" s="426"/>
      <c r="AN29" s="426"/>
    </row>
    <row r="30" spans="1:41">
      <c r="A30" s="353"/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444" t="s">
        <v>18</v>
      </c>
      <c r="M30" s="450">
        <v>12</v>
      </c>
      <c r="N30" s="450">
        <v>24</v>
      </c>
      <c r="O30" s="450">
        <v>36</v>
      </c>
      <c r="P30" s="450">
        <v>48</v>
      </c>
      <c r="Q30" s="450">
        <v>60</v>
      </c>
      <c r="R30" s="450">
        <v>72</v>
      </c>
      <c r="S30" s="445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35" t="s">
        <v>18</v>
      </c>
      <c r="AF30" s="423">
        <v>12</v>
      </c>
      <c r="AG30" s="422">
        <v>24</v>
      </c>
      <c r="AH30" s="422">
        <v>36</v>
      </c>
      <c r="AI30" s="405"/>
      <c r="AJ30" s="426"/>
      <c r="AK30" s="426"/>
      <c r="AL30" s="426"/>
      <c r="AM30" s="426"/>
      <c r="AN30" s="426"/>
    </row>
    <row r="31" spans="1:41">
      <c r="A31" s="353"/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442"/>
      <c r="M31" s="441"/>
      <c r="N31" s="441"/>
      <c r="O31" s="441"/>
      <c r="P31" s="441"/>
      <c r="Q31" s="441"/>
      <c r="R31" s="441"/>
      <c r="S31" s="441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40"/>
      <c r="AF31" s="430"/>
      <c r="AG31" s="430"/>
      <c r="AH31" s="430"/>
      <c r="AI31" s="405"/>
      <c r="AJ31" s="426"/>
      <c r="AK31" s="426"/>
      <c r="AL31" s="426"/>
      <c r="AM31" s="426"/>
      <c r="AN31" s="426"/>
    </row>
    <row r="32" spans="1:41">
      <c r="A32" s="353"/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443">
        <f>+L33-1</f>
        <v>2011</v>
      </c>
      <c r="M32" s="402">
        <f t="shared" ref="M32:R32" si="1">C19/M19</f>
        <v>0.40484095533897396</v>
      </c>
      <c r="N32" s="402">
        <f t="shared" si="1"/>
        <v>0.61500875818198575</v>
      </c>
      <c r="O32" s="402">
        <f t="shared" si="1"/>
        <v>0.73530472412549586</v>
      </c>
      <c r="P32" s="402">
        <f t="shared" si="1"/>
        <v>0.82246247319513943</v>
      </c>
      <c r="Q32" s="402">
        <f t="shared" si="1"/>
        <v>0.88918558077436582</v>
      </c>
      <c r="R32" s="402">
        <f t="shared" si="1"/>
        <v>0.93404444444444445</v>
      </c>
      <c r="S32" s="402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32">
        <f>+AE33-1</f>
        <v>2014</v>
      </c>
      <c r="AF32" s="427">
        <f>+AF9/AF20</f>
        <v>0.40484095533897396</v>
      </c>
      <c r="AG32" s="427">
        <f>+AG9/AG20</f>
        <v>0.61500875818198575</v>
      </c>
      <c r="AH32" s="427">
        <f>+AH9/AH20</f>
        <v>0.73530472412549586</v>
      </c>
      <c r="AI32" s="405"/>
      <c r="AJ32" s="426"/>
      <c r="AK32" s="426"/>
      <c r="AL32" s="426"/>
      <c r="AM32" s="426"/>
      <c r="AN32" s="426"/>
    </row>
    <row r="33" spans="1:40">
      <c r="A33" s="353"/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443">
        <f>+L34-1</f>
        <v>2012</v>
      </c>
      <c r="M33" s="402">
        <f>C20/M20</f>
        <v>0.39962049335863375</v>
      </c>
      <c r="N33" s="402">
        <f>D20/N20</f>
        <v>0.61786153215895123</v>
      </c>
      <c r="O33" s="402">
        <f>E20/O20</f>
        <v>0.74504023583778189</v>
      </c>
      <c r="P33" s="402">
        <f>F20/P20</f>
        <v>0.83837667454688736</v>
      </c>
      <c r="Q33" s="402">
        <f>G20/Q20</f>
        <v>0.90656188605108057</v>
      </c>
      <c r="R33" s="393"/>
      <c r="S33" s="393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32">
        <f>+AE34-1</f>
        <v>2015</v>
      </c>
      <c r="AF33" s="427">
        <f>+AF10/AF21</f>
        <v>0.39962049335863375</v>
      </c>
      <c r="AG33" s="427">
        <f>+AG10/AG21</f>
        <v>0.61786153215895123</v>
      </c>
      <c r="AH33" s="427"/>
      <c r="AI33" s="405"/>
      <c r="AJ33" s="426"/>
      <c r="AK33" s="426"/>
      <c r="AL33" s="426"/>
      <c r="AM33" s="426"/>
      <c r="AN33" s="426"/>
    </row>
    <row r="34" spans="1:40">
      <c r="A34" s="353"/>
      <c r="B34" s="353"/>
      <c r="C34" s="353"/>
      <c r="D34" s="353"/>
      <c r="E34" s="353"/>
      <c r="F34" s="353"/>
      <c r="G34" s="353"/>
      <c r="H34" s="353"/>
      <c r="I34" s="353"/>
      <c r="J34" s="353"/>
      <c r="K34" s="353"/>
      <c r="L34" s="443">
        <f>+L35-1</f>
        <v>2013</v>
      </c>
      <c r="M34" s="402">
        <f>C21/M21</f>
        <v>0.4127157894736842</v>
      </c>
      <c r="N34" s="402">
        <f>D21/N21</f>
        <v>0.64083285135916712</v>
      </c>
      <c r="O34" s="402">
        <f>E21/O21</f>
        <v>0.77166736901250177</v>
      </c>
      <c r="P34" s="402">
        <f>F21/P21</f>
        <v>0.86435856518420873</v>
      </c>
      <c r="Q34" s="393"/>
      <c r="R34" s="393"/>
      <c r="S34" s="393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32">
        <f>+EndYear</f>
        <v>2016</v>
      </c>
      <c r="AF34" s="427">
        <f>+AF11/AF22</f>
        <v>0.4127157894736842</v>
      </c>
      <c r="AG34" s="427"/>
      <c r="AH34" s="427"/>
      <c r="AI34" s="405"/>
      <c r="AJ34" s="426"/>
      <c r="AK34" s="426"/>
      <c r="AL34" s="426"/>
      <c r="AM34" s="426"/>
      <c r="AN34" s="426"/>
    </row>
    <row r="35" spans="1:40">
      <c r="A35" s="353"/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443">
        <f>+L36-1</f>
        <v>2014</v>
      </c>
      <c r="M35" s="402">
        <f>C22/M22</f>
        <v>0.42778985235704114</v>
      </c>
      <c r="N35" s="402">
        <f>D22/N22</f>
        <v>0.66066143353493756</v>
      </c>
      <c r="O35" s="402">
        <f>E22/O22</f>
        <v>0.79042698867172911</v>
      </c>
      <c r="P35" s="393"/>
      <c r="Q35" s="393"/>
      <c r="R35" s="393"/>
      <c r="S35" s="393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32"/>
      <c r="AF35" s="424"/>
      <c r="AG35" s="424"/>
      <c r="AH35" s="424"/>
      <c r="AI35" s="354"/>
      <c r="AJ35" s="426"/>
      <c r="AK35" s="426"/>
      <c r="AL35" s="426"/>
      <c r="AM35" s="426"/>
      <c r="AN35" s="426"/>
    </row>
    <row r="36" spans="1:40">
      <c r="A36" s="353"/>
      <c r="B36" s="353"/>
      <c r="C36" s="353"/>
      <c r="D36" s="353"/>
      <c r="E36" s="353"/>
      <c r="F36" s="353"/>
      <c r="G36" s="353"/>
      <c r="H36" s="353"/>
      <c r="I36" s="353"/>
      <c r="J36" s="353"/>
      <c r="K36" s="353"/>
      <c r="L36" s="443">
        <f>+L37-1</f>
        <v>2015</v>
      </c>
      <c r="M36" s="402">
        <f>C23/M23</f>
        <v>0.42110719469210034</v>
      </c>
      <c r="N36" s="402">
        <f>D23/N23</f>
        <v>0.66595135908440628</v>
      </c>
      <c r="O36" s="393"/>
      <c r="P36" s="393"/>
      <c r="Q36" s="393"/>
      <c r="R36" s="393"/>
      <c r="S36" s="393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57"/>
      <c r="AF36" s="353"/>
      <c r="AG36" s="353"/>
      <c r="AH36" s="353"/>
      <c r="AI36" s="353"/>
      <c r="AJ36" s="353"/>
      <c r="AK36" s="353"/>
      <c r="AL36" s="353"/>
      <c r="AM36" s="353"/>
      <c r="AN36" s="353"/>
    </row>
    <row r="37" spans="1:40">
      <c r="I37" s="353"/>
      <c r="J37" s="353"/>
      <c r="K37" s="353"/>
      <c r="L37" s="443">
        <f>+EndYear</f>
        <v>2016</v>
      </c>
      <c r="M37" s="402">
        <f>C24/M24</f>
        <v>0.42038524243705089</v>
      </c>
      <c r="N37" s="393"/>
      <c r="O37" s="393"/>
      <c r="P37" s="393"/>
      <c r="Q37" s="393"/>
      <c r="R37" s="393"/>
      <c r="S37" s="393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57"/>
      <c r="AF37" s="353"/>
      <c r="AG37" s="353"/>
      <c r="AH37" s="353"/>
      <c r="AI37" s="353"/>
      <c r="AJ37" s="353"/>
      <c r="AK37" s="353"/>
      <c r="AL37" s="353"/>
      <c r="AM37" s="353"/>
      <c r="AN37" s="353"/>
    </row>
    <row r="38" spans="1:40">
      <c r="L38" s="432"/>
      <c r="M38" s="424"/>
      <c r="N38" s="424"/>
      <c r="O38" s="424"/>
      <c r="P38" s="436"/>
      <c r="Q38" s="436"/>
      <c r="R38" s="436"/>
      <c r="S38" s="436"/>
    </row>
    <row r="39" spans="1:40">
      <c r="L39" s="459"/>
    </row>
    <row r="42" spans="1:40">
      <c r="L42" s="442"/>
      <c r="M42" s="380" t="s">
        <v>228</v>
      </c>
      <c r="N42" s="380"/>
      <c r="O42" s="380"/>
      <c r="P42" s="380"/>
      <c r="Q42" s="380"/>
      <c r="R42" s="400"/>
      <c r="S42" s="400"/>
    </row>
    <row r="43" spans="1:40">
      <c r="L43" s="443" t="s">
        <v>11</v>
      </c>
      <c r="M43" s="384" t="s">
        <v>27</v>
      </c>
      <c r="N43" s="384"/>
      <c r="O43" s="384"/>
      <c r="P43" s="384"/>
      <c r="Q43" s="384"/>
      <c r="R43" s="401"/>
      <c r="S43" s="401"/>
    </row>
    <row r="44" spans="1:40">
      <c r="L44" s="449" t="s">
        <v>18</v>
      </c>
      <c r="M44" s="448">
        <v>12</v>
      </c>
      <c r="N44" s="447">
        <v>24</v>
      </c>
      <c r="O44" s="447">
        <v>36</v>
      </c>
      <c r="P44" s="447">
        <v>48</v>
      </c>
      <c r="Q44" s="447">
        <v>60</v>
      </c>
      <c r="R44" s="447">
        <v>72</v>
      </c>
      <c r="S44" s="445"/>
    </row>
    <row r="45" spans="1:40">
      <c r="L45" s="442"/>
      <c r="M45" s="441"/>
      <c r="N45" s="441"/>
      <c r="O45" s="441"/>
      <c r="P45" s="441"/>
      <c r="Q45" s="441"/>
      <c r="R45" s="441"/>
      <c r="S45" s="441"/>
    </row>
    <row r="46" spans="1:40">
      <c r="L46" s="443">
        <f>+L47-1</f>
        <v>2011</v>
      </c>
      <c r="M46" s="402">
        <v>0.74</v>
      </c>
      <c r="N46" s="402">
        <v>0.95</v>
      </c>
      <c r="O46" s="402">
        <v>0.99</v>
      </c>
      <c r="P46" s="402">
        <v>1</v>
      </c>
      <c r="Q46" s="402">
        <v>1</v>
      </c>
      <c r="R46" s="402">
        <v>1</v>
      </c>
      <c r="S46" s="441"/>
    </row>
    <row r="47" spans="1:40">
      <c r="L47" s="443">
        <f>+L48-1</f>
        <v>2012</v>
      </c>
      <c r="M47" s="402">
        <v>0.76</v>
      </c>
      <c r="N47" s="402">
        <v>0.95599999999999996</v>
      </c>
      <c r="O47" s="402">
        <v>0.98</v>
      </c>
      <c r="P47" s="402">
        <v>1</v>
      </c>
      <c r="Q47" s="402">
        <v>1</v>
      </c>
      <c r="R47" s="393"/>
      <c r="S47" s="402"/>
    </row>
    <row r="48" spans="1:40">
      <c r="L48" s="443">
        <f>+L49-1</f>
        <v>2013</v>
      </c>
      <c r="M48" s="402">
        <v>0.82</v>
      </c>
      <c r="N48" s="402">
        <v>0.97199999999999998</v>
      </c>
      <c r="O48" s="402">
        <v>1</v>
      </c>
      <c r="P48" s="402">
        <v>1</v>
      </c>
      <c r="Q48" s="393"/>
      <c r="R48" s="393"/>
      <c r="S48" s="393"/>
    </row>
    <row r="49" spans="12:20">
      <c r="L49" s="443">
        <f>+L50-1</f>
        <v>2014</v>
      </c>
      <c r="M49" s="402">
        <v>0.8</v>
      </c>
      <c r="N49" s="402">
        <v>0.98199999999999998</v>
      </c>
      <c r="O49" s="402">
        <v>1</v>
      </c>
      <c r="P49" s="393"/>
      <c r="Q49" s="393"/>
      <c r="R49" s="393"/>
      <c r="S49" s="393"/>
    </row>
    <row r="50" spans="12:20">
      <c r="L50" s="443">
        <f>+L51-1</f>
        <v>2015</v>
      </c>
      <c r="M50" s="402">
        <v>0.83</v>
      </c>
      <c r="N50" s="402">
        <v>0.97399999999999998</v>
      </c>
      <c r="O50" s="393"/>
      <c r="P50" s="393"/>
      <c r="Q50" s="393"/>
      <c r="R50" s="393"/>
      <c r="S50" s="393"/>
    </row>
    <row r="51" spans="12:20">
      <c r="L51" s="443">
        <f>+EndYear</f>
        <v>2016</v>
      </c>
      <c r="M51" s="402">
        <v>0.81</v>
      </c>
      <c r="N51" s="393"/>
      <c r="O51" s="393"/>
      <c r="P51" s="393"/>
      <c r="Q51" s="393"/>
      <c r="R51" s="393"/>
      <c r="S51" s="393"/>
    </row>
    <row r="52" spans="12:20">
      <c r="L52" s="432"/>
      <c r="M52" s="424"/>
      <c r="N52" s="424"/>
      <c r="O52" s="424"/>
      <c r="P52" s="405"/>
      <c r="Q52" s="405"/>
      <c r="R52" s="405"/>
      <c r="S52" s="393"/>
    </row>
    <row r="53" spans="12:20">
      <c r="S53"/>
    </row>
    <row r="54" spans="12:20">
      <c r="S54" s="437"/>
    </row>
    <row r="55" spans="12:20">
      <c r="L55" s="442"/>
      <c r="M55" s="380" t="s">
        <v>229</v>
      </c>
      <c r="N55" s="380"/>
      <c r="O55" s="380"/>
      <c r="P55" s="380"/>
      <c r="Q55" s="380"/>
      <c r="R55" s="400"/>
      <c r="S55" s="400"/>
    </row>
    <row r="56" spans="12:20">
      <c r="L56" s="443" t="s">
        <v>11</v>
      </c>
      <c r="M56" s="384" t="s">
        <v>27</v>
      </c>
      <c r="N56" s="384"/>
      <c r="O56" s="384"/>
      <c r="P56" s="384"/>
      <c r="Q56" s="384"/>
      <c r="R56" s="401"/>
      <c r="S56" s="401"/>
    </row>
    <row r="57" spans="12:20">
      <c r="L57" s="449" t="s">
        <v>18</v>
      </c>
      <c r="M57" s="450">
        <v>12</v>
      </c>
      <c r="N57" s="450">
        <v>24</v>
      </c>
      <c r="O57" s="450">
        <v>36</v>
      </c>
      <c r="P57" s="450">
        <v>48</v>
      </c>
      <c r="Q57" s="450">
        <v>60</v>
      </c>
      <c r="R57" s="450">
        <v>72</v>
      </c>
      <c r="S57" s="445"/>
    </row>
    <row r="58" spans="12:20">
      <c r="L58" s="454"/>
      <c r="M58" s="441"/>
      <c r="N58" s="441"/>
      <c r="O58" s="441"/>
      <c r="P58" s="441"/>
      <c r="Q58" s="441"/>
      <c r="R58" s="441"/>
      <c r="S58" s="441"/>
    </row>
    <row r="59" spans="12:20">
      <c r="L59" s="455">
        <f>+L60-1</f>
        <v>2011</v>
      </c>
      <c r="M59" s="428">
        <v>6539</v>
      </c>
      <c r="N59" s="428">
        <v>3913</v>
      </c>
      <c r="O59" s="428">
        <v>3892</v>
      </c>
      <c r="P59" s="428">
        <v>3905</v>
      </c>
      <c r="Q59" s="428">
        <v>3915</v>
      </c>
      <c r="R59" s="428">
        <v>3895</v>
      </c>
      <c r="S59" s="441"/>
      <c r="T59" s="452"/>
    </row>
    <row r="60" spans="12:20">
      <c r="L60" s="455">
        <f>+L61-1</f>
        <v>2012</v>
      </c>
      <c r="M60" s="428">
        <v>6164</v>
      </c>
      <c r="N60" s="428">
        <v>4025</v>
      </c>
      <c r="O60" s="428">
        <v>4067</v>
      </c>
      <c r="P60" s="428">
        <v>4101</v>
      </c>
      <c r="Q60" s="428">
        <v>4092</v>
      </c>
      <c r="R60" s="428"/>
      <c r="S60" s="441"/>
      <c r="T60" s="452"/>
    </row>
    <row r="61" spans="12:20">
      <c r="L61" s="455">
        <f>+L62-1</f>
        <v>2013</v>
      </c>
      <c r="M61" s="428">
        <v>8744</v>
      </c>
      <c r="N61" s="428">
        <v>4976</v>
      </c>
      <c r="O61" s="428">
        <v>4762</v>
      </c>
      <c r="P61" s="428">
        <v>4804</v>
      </c>
      <c r="Q61" s="428"/>
      <c r="R61" s="428"/>
      <c r="S61" s="402"/>
      <c r="T61" s="452"/>
    </row>
    <row r="62" spans="12:20">
      <c r="L62" s="455">
        <f>+L63-1</f>
        <v>2014</v>
      </c>
      <c r="M62" s="428">
        <v>8836</v>
      </c>
      <c r="N62" s="428">
        <v>6005</v>
      </c>
      <c r="O62" s="428">
        <v>6049</v>
      </c>
      <c r="P62" s="428"/>
      <c r="Q62" s="428"/>
      <c r="R62" s="428"/>
      <c r="S62" s="393"/>
      <c r="T62" s="452"/>
    </row>
    <row r="63" spans="12:20">
      <c r="L63" s="455">
        <f>+L64-1</f>
        <v>2015</v>
      </c>
      <c r="M63" s="428">
        <v>9724</v>
      </c>
      <c r="N63" s="428">
        <v>6442</v>
      </c>
      <c r="O63" s="428"/>
      <c r="P63" s="428"/>
      <c r="Q63" s="428"/>
      <c r="R63" s="428"/>
      <c r="S63" s="393"/>
      <c r="T63" s="452"/>
    </row>
    <row r="64" spans="12:20">
      <c r="L64" s="455">
        <f>+EndYear</f>
        <v>2016</v>
      </c>
      <c r="M64" s="428">
        <v>10325</v>
      </c>
      <c r="N64" s="428"/>
      <c r="O64" s="428"/>
      <c r="P64" s="428"/>
      <c r="Q64" s="428"/>
      <c r="R64" s="428"/>
      <c r="S64" s="393"/>
      <c r="T64" s="452"/>
    </row>
    <row r="65" spans="12:20">
      <c r="L65" s="456"/>
      <c r="M65" s="429"/>
      <c r="N65" s="429"/>
      <c r="O65" s="429"/>
      <c r="P65" s="453"/>
      <c r="Q65" s="453"/>
      <c r="R65" s="453"/>
      <c r="S65" s="393"/>
      <c r="T65" s="452"/>
    </row>
    <row r="66" spans="12:20">
      <c r="S66"/>
    </row>
    <row r="68" spans="12:20">
      <c r="L68" s="442"/>
      <c r="M68" s="380" t="s">
        <v>232</v>
      </c>
      <c r="N68" s="380"/>
      <c r="O68" s="380"/>
      <c r="P68" s="380"/>
      <c r="Q68" s="380"/>
      <c r="R68" s="400"/>
      <c r="S68" s="400"/>
    </row>
    <row r="69" spans="12:20">
      <c r="L69" s="443" t="s">
        <v>11</v>
      </c>
      <c r="M69" s="384" t="s">
        <v>27</v>
      </c>
      <c r="N69" s="384"/>
      <c r="O69" s="384"/>
      <c r="P69" s="384"/>
      <c r="Q69" s="384"/>
      <c r="R69" s="401"/>
      <c r="S69" s="401"/>
    </row>
    <row r="70" spans="12:20">
      <c r="L70" s="449" t="s">
        <v>18</v>
      </c>
      <c r="M70" s="450">
        <v>12</v>
      </c>
      <c r="N70" s="450">
        <v>24</v>
      </c>
      <c r="O70" s="450">
        <v>36</v>
      </c>
      <c r="P70" s="450">
        <v>48</v>
      </c>
      <c r="Q70" s="450">
        <v>60</v>
      </c>
      <c r="R70" s="450">
        <v>72</v>
      </c>
      <c r="S70" s="445"/>
    </row>
    <row r="71" spans="12:20">
      <c r="L71" s="454"/>
      <c r="M71" s="441"/>
      <c r="N71" s="441"/>
      <c r="O71" s="441"/>
      <c r="P71" s="441"/>
      <c r="Q71" s="441"/>
      <c r="R71" s="441"/>
      <c r="S71" s="441"/>
    </row>
    <row r="72" spans="12:20">
      <c r="L72" s="455">
        <f>+L73-1</f>
        <v>2011</v>
      </c>
      <c r="M72" s="428">
        <v>4839</v>
      </c>
      <c r="N72" s="428">
        <v>5464</v>
      </c>
      <c r="O72" s="428">
        <v>8413</v>
      </c>
      <c r="P72" s="428">
        <v>0</v>
      </c>
      <c r="Q72" s="428">
        <v>0</v>
      </c>
      <c r="R72" s="428">
        <v>0</v>
      </c>
      <c r="S72" s="441"/>
    </row>
    <row r="73" spans="12:20">
      <c r="L73" s="455">
        <f>+L74-1</f>
        <v>2012</v>
      </c>
      <c r="M73" s="428">
        <v>4684</v>
      </c>
      <c r="N73" s="428">
        <v>6452</v>
      </c>
      <c r="O73" s="428">
        <v>6941</v>
      </c>
      <c r="P73" s="428">
        <v>0</v>
      </c>
      <c r="Q73" s="428">
        <v>0</v>
      </c>
      <c r="R73" s="428"/>
      <c r="S73" s="441"/>
    </row>
    <row r="74" spans="12:20">
      <c r="L74" s="455">
        <f>+L75-1</f>
        <v>2013</v>
      </c>
      <c r="M74" s="428">
        <v>7170</v>
      </c>
      <c r="N74" s="428">
        <v>6941</v>
      </c>
      <c r="O74" s="428">
        <v>9488</v>
      </c>
      <c r="P74" s="428">
        <v>0</v>
      </c>
      <c r="Q74" s="428"/>
      <c r="R74" s="428"/>
      <c r="S74" s="402"/>
    </row>
    <row r="75" spans="12:20">
      <c r="L75" s="455">
        <f>+L76-1</f>
        <v>2014</v>
      </c>
      <c r="M75" s="428">
        <v>7069</v>
      </c>
      <c r="N75" s="428">
        <v>8155</v>
      </c>
      <c r="O75" s="428">
        <v>0</v>
      </c>
      <c r="P75" s="428"/>
      <c r="Q75" s="428"/>
      <c r="R75" s="428"/>
      <c r="S75" s="393"/>
    </row>
    <row r="76" spans="12:20">
      <c r="L76" s="455">
        <f>+L77-1</f>
        <v>2015</v>
      </c>
      <c r="M76" s="428">
        <v>8071</v>
      </c>
      <c r="N76" s="428">
        <v>9145</v>
      </c>
      <c r="O76" s="428"/>
      <c r="P76" s="428"/>
      <c r="Q76" s="428"/>
      <c r="R76" s="428"/>
      <c r="S76" s="393"/>
    </row>
    <row r="77" spans="12:20">
      <c r="L77" s="455">
        <f>+EndYear</f>
        <v>2016</v>
      </c>
      <c r="M77" s="428">
        <v>8363</v>
      </c>
      <c r="N77" s="428"/>
      <c r="O77" s="428"/>
      <c r="P77" s="428"/>
      <c r="Q77" s="428"/>
      <c r="R77" s="428"/>
      <c r="S77" s="393"/>
    </row>
    <row r="78" spans="12:20">
      <c r="L78" s="456"/>
      <c r="M78" s="429"/>
      <c r="N78" s="429"/>
      <c r="O78" s="429"/>
      <c r="P78" s="453"/>
      <c r="Q78" s="453"/>
      <c r="R78" s="453"/>
      <c r="S78" s="393"/>
    </row>
  </sheetData>
  <pageMargins left="0.75" right="0.75" top="1" bottom="1" header="0.5" footer="0.5"/>
  <pageSetup orientation="portrait" horizontalDpi="4294967292" verticalDpi="200" r:id="rId1"/>
  <headerFooter alignWithMargins="0">
    <oddHeader>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4:Z24"/>
  <sheetViews>
    <sheetView tabSelected="1" topLeftCell="Q1" workbookViewId="0">
      <selection activeCell="AF4" sqref="AF4"/>
    </sheetView>
  </sheetViews>
  <sheetFormatPr defaultRowHeight="12.75"/>
  <cols>
    <col min="4" max="4" width="10" bestFit="1" customWidth="1"/>
    <col min="5" max="5" width="10.140625" customWidth="1"/>
    <col min="6" max="6" width="10.7109375" customWidth="1"/>
    <col min="7" max="7" width="12" customWidth="1"/>
    <col min="8" max="9" width="11.28515625" customWidth="1"/>
    <col min="10" max="10" width="10.7109375" customWidth="1"/>
    <col min="11" max="11" width="11.140625" customWidth="1"/>
    <col min="13" max="13" width="1.28515625" customWidth="1"/>
    <col min="20" max="20" width="12" customWidth="1"/>
    <col min="21" max="21" width="11.7109375" customWidth="1"/>
    <col min="23" max="23" width="10.42578125" customWidth="1"/>
    <col min="24" max="24" width="10.28515625" customWidth="1"/>
    <col min="26" max="26" width="1.28515625" customWidth="1"/>
  </cols>
  <sheetData>
    <row r="4" spans="2:26" ht="13.5" thickBot="1">
      <c r="B4" s="278"/>
      <c r="C4" s="278"/>
      <c r="D4" s="278"/>
      <c r="E4" s="278"/>
      <c r="F4" s="278"/>
      <c r="G4" s="280"/>
      <c r="H4" s="278"/>
      <c r="I4" s="278"/>
      <c r="J4" s="278"/>
      <c r="K4" s="278"/>
      <c r="L4" s="278"/>
      <c r="M4" s="283"/>
      <c r="O4" s="278"/>
      <c r="P4" s="278"/>
      <c r="Q4" s="278"/>
      <c r="R4" s="278"/>
      <c r="S4" s="278"/>
      <c r="T4" s="280"/>
      <c r="U4" s="278"/>
      <c r="V4" s="278"/>
      <c r="W4" s="278"/>
      <c r="X4" s="278"/>
      <c r="Y4" s="278"/>
      <c r="Z4" s="283"/>
    </row>
    <row r="5" spans="2:26" ht="14.25" thickTop="1" thickBot="1">
      <c r="B5" s="278"/>
      <c r="C5" s="278"/>
      <c r="D5" s="278"/>
      <c r="E5" s="278"/>
      <c r="F5" s="278"/>
      <c r="G5" s="463" t="s">
        <v>239</v>
      </c>
      <c r="H5" s="464"/>
      <c r="I5" s="464"/>
      <c r="J5" s="464"/>
      <c r="K5" s="464"/>
      <c r="L5" s="465"/>
      <c r="M5" s="466" t="s">
        <v>242</v>
      </c>
      <c r="O5" s="278"/>
      <c r="P5" s="278"/>
      <c r="Q5" s="278"/>
      <c r="R5" s="278"/>
      <c r="S5" s="278"/>
      <c r="T5" s="463" t="s">
        <v>239</v>
      </c>
      <c r="U5" s="464"/>
      <c r="V5" s="464"/>
      <c r="W5" s="464"/>
      <c r="X5" s="464"/>
      <c r="Y5" s="465"/>
      <c r="Z5" s="466" t="s">
        <v>242</v>
      </c>
    </row>
    <row r="6" spans="2:26" ht="51.75" thickTop="1">
      <c r="B6" s="278" t="s">
        <v>149</v>
      </c>
      <c r="C6" s="278" t="s">
        <v>159</v>
      </c>
      <c r="D6" s="278" t="s">
        <v>233</v>
      </c>
      <c r="E6" s="278" t="s">
        <v>234</v>
      </c>
      <c r="F6" s="278" t="s">
        <v>62</v>
      </c>
      <c r="G6" s="280" t="s">
        <v>240</v>
      </c>
      <c r="H6" s="278" t="s">
        <v>241</v>
      </c>
      <c r="I6" s="278" t="s">
        <v>235</v>
      </c>
      <c r="J6" s="278" t="s">
        <v>236</v>
      </c>
      <c r="K6" s="278" t="s">
        <v>237</v>
      </c>
      <c r="L6" s="278" t="s">
        <v>238</v>
      </c>
      <c r="M6" s="283"/>
      <c r="O6" s="278" t="s">
        <v>149</v>
      </c>
      <c r="P6" s="278" t="s">
        <v>159</v>
      </c>
      <c r="Q6" s="278" t="s">
        <v>233</v>
      </c>
      <c r="R6" s="278" t="s">
        <v>234</v>
      </c>
      <c r="S6" s="278" t="s">
        <v>62</v>
      </c>
      <c r="T6" s="280" t="s">
        <v>240</v>
      </c>
      <c r="U6" s="278" t="s">
        <v>241</v>
      </c>
      <c r="V6" s="278" t="s">
        <v>235</v>
      </c>
      <c r="W6" s="278" t="s">
        <v>236</v>
      </c>
      <c r="X6" s="278" t="s">
        <v>237</v>
      </c>
      <c r="Y6" s="278" t="s">
        <v>238</v>
      </c>
      <c r="Z6" s="283"/>
    </row>
    <row r="7" spans="2:26">
      <c r="B7" s="279">
        <v>1</v>
      </c>
      <c r="C7" s="279">
        <f>+B7+1</f>
        <v>2</v>
      </c>
      <c r="D7" s="279">
        <f>+C7+1</f>
        <v>3</v>
      </c>
      <c r="E7" s="279">
        <f t="shared" ref="E7:I7" si="0">+D7+1</f>
        <v>4</v>
      </c>
      <c r="F7" s="279">
        <f t="shared" si="0"/>
        <v>5</v>
      </c>
      <c r="G7" s="279">
        <f t="shared" si="0"/>
        <v>6</v>
      </c>
      <c r="H7" s="279">
        <f t="shared" si="0"/>
        <v>7</v>
      </c>
      <c r="I7" s="279">
        <f t="shared" si="0"/>
        <v>8</v>
      </c>
      <c r="J7" s="279">
        <f t="shared" ref="J7" si="1">+I7+1</f>
        <v>9</v>
      </c>
      <c r="K7" s="279">
        <f t="shared" ref="K7" si="2">+J7+1</f>
        <v>10</v>
      </c>
      <c r="L7" s="279">
        <f t="shared" ref="L7" si="3">+K7+1</f>
        <v>11</v>
      </c>
      <c r="M7" s="283"/>
      <c r="O7" s="279">
        <v>1</v>
      </c>
      <c r="P7" s="279">
        <f>+O7+1</f>
        <v>2</v>
      </c>
      <c r="Q7" s="279">
        <f>+P7+1</f>
        <v>3</v>
      </c>
      <c r="R7" s="279">
        <f t="shared" ref="R7" si="4">+Q7+1</f>
        <v>4</v>
      </c>
      <c r="S7" s="279">
        <f t="shared" ref="S7" si="5">+R7+1</f>
        <v>5</v>
      </c>
      <c r="T7" s="279">
        <f t="shared" ref="T7" si="6">+S7+1</f>
        <v>6</v>
      </c>
      <c r="U7" s="279">
        <f t="shared" ref="U7" si="7">+T7+1</f>
        <v>7</v>
      </c>
      <c r="V7" s="279">
        <f t="shared" ref="V7" si="8">+U7+1</f>
        <v>8</v>
      </c>
      <c r="W7" s="279">
        <f t="shared" ref="W7" si="9">+V7+1</f>
        <v>9</v>
      </c>
      <c r="X7" s="279">
        <f t="shared" ref="X7" si="10">+W7+1</f>
        <v>10</v>
      </c>
      <c r="Y7" s="279">
        <f t="shared" ref="Y7" si="11">+X7+1</f>
        <v>11</v>
      </c>
      <c r="Z7" s="283"/>
    </row>
    <row r="8" spans="2:26">
      <c r="B8" s="278"/>
      <c r="C8" s="278"/>
      <c r="D8" s="278"/>
      <c r="E8" s="278"/>
      <c r="F8" s="278"/>
      <c r="G8" s="280"/>
      <c r="H8" s="278"/>
      <c r="I8" s="278"/>
      <c r="J8" s="278"/>
      <c r="K8" s="278"/>
      <c r="L8" s="278"/>
      <c r="M8" s="283"/>
      <c r="O8" s="278"/>
      <c r="P8" s="278"/>
      <c r="Q8" s="278"/>
      <c r="R8" s="278"/>
      <c r="S8" s="278"/>
      <c r="T8" s="280"/>
      <c r="U8" s="278"/>
      <c r="V8" s="278"/>
      <c r="W8" s="278"/>
      <c r="X8" s="278"/>
      <c r="Y8" s="278"/>
      <c r="Z8" s="283"/>
    </row>
    <row r="9" spans="2:26">
      <c r="B9" s="278">
        <f t="shared" ref="B9:B16" si="12">+B10-1</f>
        <v>2007</v>
      </c>
      <c r="C9" s="281">
        <v>2284</v>
      </c>
      <c r="D9" s="281">
        <f>+'Data From Triangle Format'!AO11</f>
        <v>1397</v>
      </c>
      <c r="E9" s="281">
        <f>+F9-D9</f>
        <v>4</v>
      </c>
      <c r="F9" s="281">
        <f>+'Data From Triangle Format'!AY11</f>
        <v>1401</v>
      </c>
      <c r="G9" s="280">
        <f>+'Data From Triangle Format'!K11</f>
        <v>1398.0007163323783</v>
      </c>
      <c r="H9" s="324">
        <v>1401</v>
      </c>
      <c r="I9" s="280">
        <f>+'Data From Triangle Format'!AL11</f>
        <v>1416.08</v>
      </c>
      <c r="J9" s="280">
        <f>+'Data From Triangle Format'!AP11</f>
        <v>1397</v>
      </c>
      <c r="K9" s="280">
        <f>+'Data From Triangle Format'!AZ11</f>
        <v>1401</v>
      </c>
      <c r="L9" s="281">
        <f>+AVERAGE(G9:K9)</f>
        <v>1402.6161432664755</v>
      </c>
      <c r="M9" s="283"/>
      <c r="O9" s="278">
        <f t="shared" ref="O9:O16" si="13">+O10-1</f>
        <v>2007</v>
      </c>
      <c r="P9" s="281">
        <v>2284</v>
      </c>
      <c r="Q9" s="323">
        <f>+D9/$C9</f>
        <v>0.61164623467600698</v>
      </c>
      <c r="R9" s="323">
        <f t="shared" ref="R9:R18" si="14">+E9/P9</f>
        <v>1.7513134851138354E-3</v>
      </c>
      <c r="S9" s="323">
        <f>+F9/$C9</f>
        <v>0.6133975481611208</v>
      </c>
      <c r="T9" s="323">
        <f t="shared" ref="T9:Y18" si="15">+G9/$C9</f>
        <v>0.61208437667792392</v>
      </c>
      <c r="U9" s="323">
        <f t="shared" si="15"/>
        <v>0.6133975481611208</v>
      </c>
      <c r="V9" s="323">
        <f t="shared" si="15"/>
        <v>0.62</v>
      </c>
      <c r="W9" s="323">
        <f t="shared" si="15"/>
        <v>0.61164623467600698</v>
      </c>
      <c r="X9" s="323">
        <f t="shared" si="15"/>
        <v>0.6133975481611208</v>
      </c>
      <c r="Y9" s="323">
        <f t="shared" si="15"/>
        <v>0.61410514153523443</v>
      </c>
      <c r="Z9" s="283"/>
    </row>
    <row r="10" spans="2:26">
      <c r="B10" s="278">
        <f t="shared" si="12"/>
        <v>2008</v>
      </c>
      <c r="C10" s="281">
        <v>2092</v>
      </c>
      <c r="D10" s="281">
        <f>+'Data From Triangle Format'!AO12</f>
        <v>1118</v>
      </c>
      <c r="E10" s="281">
        <f t="shared" ref="E10:E18" si="16">+F10-D10</f>
        <v>0</v>
      </c>
      <c r="F10" s="281">
        <f>+'Data From Triangle Format'!AY12</f>
        <v>1118</v>
      </c>
      <c r="G10" s="280">
        <f>+'Data From Triangle Format'!K12</f>
        <v>1118.800859598854</v>
      </c>
      <c r="H10" s="324">
        <v>1117</v>
      </c>
      <c r="I10" s="280">
        <f>+'Data From Triangle Format'!AL12</f>
        <v>1297.04</v>
      </c>
      <c r="J10" s="280">
        <f>+'Data From Triangle Format'!AP12</f>
        <v>1118.9284466714389</v>
      </c>
      <c r="K10" s="280">
        <f>+'Data From Triangle Format'!AZ12</f>
        <v>1118.9257958600999</v>
      </c>
      <c r="L10" s="281">
        <f t="shared" ref="L10:L18" si="17">+AVERAGE(G10:K10)</f>
        <v>1154.1390204260786</v>
      </c>
      <c r="M10" s="283"/>
      <c r="O10" s="278">
        <f t="shared" si="13"/>
        <v>2008</v>
      </c>
      <c r="P10" s="281">
        <v>2092</v>
      </c>
      <c r="Q10" s="323">
        <f t="shared" ref="Q10:S20" si="18">+D10/$C10</f>
        <v>0.53441682600382412</v>
      </c>
      <c r="R10" s="323">
        <f t="shared" si="14"/>
        <v>0</v>
      </c>
      <c r="S10" s="323">
        <f t="shared" si="18"/>
        <v>0.53441682600382412</v>
      </c>
      <c r="T10" s="323">
        <f t="shared" si="15"/>
        <v>0.53479964607975816</v>
      </c>
      <c r="U10" s="323">
        <f t="shared" si="15"/>
        <v>0.53393881453154879</v>
      </c>
      <c r="V10" s="323">
        <f t="shared" si="15"/>
        <v>0.62</v>
      </c>
      <c r="W10" s="323">
        <f t="shared" si="15"/>
        <v>0.53486063416416774</v>
      </c>
      <c r="X10" s="323">
        <f t="shared" si="15"/>
        <v>0.53485936704593684</v>
      </c>
      <c r="Y10" s="323">
        <f t="shared" si="15"/>
        <v>0.55169169236428228</v>
      </c>
      <c r="Z10" s="283"/>
    </row>
    <row r="11" spans="2:26">
      <c r="B11" s="278">
        <f t="shared" si="12"/>
        <v>2009</v>
      </c>
      <c r="C11" s="281">
        <v>1833</v>
      </c>
      <c r="D11" s="281">
        <f>+'Data From Triangle Format'!AO13</f>
        <v>913</v>
      </c>
      <c r="E11" s="281">
        <f t="shared" si="16"/>
        <v>0</v>
      </c>
      <c r="F11" s="281">
        <f>+'Data From Triangle Format'!AY13</f>
        <v>913</v>
      </c>
      <c r="G11" s="280">
        <f>+'Data From Triangle Format'!K13</f>
        <v>913.65401146131808</v>
      </c>
      <c r="H11" s="324">
        <v>913</v>
      </c>
      <c r="I11" s="280">
        <f>+'Data From Triangle Format'!AL13</f>
        <v>1136.46</v>
      </c>
      <c r="J11" s="280">
        <f>+'Data From Triangle Format'!AP13</f>
        <v>913.8135003579099</v>
      </c>
      <c r="K11" s="280">
        <f>+'Data From Triangle Format'!AZ13</f>
        <v>913.40573366654746</v>
      </c>
      <c r="L11" s="281">
        <f t="shared" si="17"/>
        <v>958.06664909715505</v>
      </c>
      <c r="M11" s="283"/>
      <c r="O11" s="278">
        <f t="shared" si="13"/>
        <v>2009</v>
      </c>
      <c r="P11" s="281">
        <v>1833</v>
      </c>
      <c r="Q11" s="323">
        <f t="shared" si="18"/>
        <v>0.49809056192034917</v>
      </c>
      <c r="R11" s="323">
        <f t="shared" si="14"/>
        <v>0</v>
      </c>
      <c r="S11" s="323">
        <f t="shared" si="18"/>
        <v>0.49809056192034917</v>
      </c>
      <c r="T11" s="323">
        <f t="shared" si="15"/>
        <v>0.49844736031714026</v>
      </c>
      <c r="U11" s="323">
        <f t="shared" si="15"/>
        <v>0.49809056192034917</v>
      </c>
      <c r="V11" s="323">
        <f t="shared" si="15"/>
        <v>0.62</v>
      </c>
      <c r="W11" s="323">
        <f t="shared" si="15"/>
        <v>0.49853437008069279</v>
      </c>
      <c r="X11" s="323">
        <f t="shared" si="15"/>
        <v>0.49831191143837833</v>
      </c>
      <c r="Y11" s="323">
        <f t="shared" si="15"/>
        <v>0.52267684075131204</v>
      </c>
      <c r="Z11" s="283"/>
    </row>
    <row r="12" spans="2:26">
      <c r="B12" s="278">
        <f t="shared" si="12"/>
        <v>2010</v>
      </c>
      <c r="C12" s="281">
        <v>2136</v>
      </c>
      <c r="D12" s="281">
        <f>+'Data From Triangle Format'!AO14</f>
        <v>1151</v>
      </c>
      <c r="E12" s="281">
        <f t="shared" si="16"/>
        <v>0</v>
      </c>
      <c r="F12" s="281">
        <f>+'Data From Triangle Format'!AY14</f>
        <v>1151</v>
      </c>
      <c r="G12" s="280">
        <f>+'Data From Triangle Format'!K14</f>
        <v>1151.8244985673352</v>
      </c>
      <c r="H12" s="324">
        <v>1151</v>
      </c>
      <c r="I12" s="280">
        <f>+'Data From Triangle Format'!AL14</f>
        <v>1324.32</v>
      </c>
      <c r="J12" s="280">
        <f>+'Data From Triangle Format'!AP14</f>
        <v>1151.9479742304941</v>
      </c>
      <c r="K12" s="280">
        <f>+'Data From Triangle Format'!AZ14</f>
        <v>1151.4728025705103</v>
      </c>
      <c r="L12" s="281">
        <f t="shared" si="17"/>
        <v>1186.1130550736677</v>
      </c>
      <c r="M12" s="283"/>
      <c r="O12" s="278">
        <f t="shared" si="13"/>
        <v>2010</v>
      </c>
      <c r="P12" s="281">
        <v>2136</v>
      </c>
      <c r="Q12" s="323">
        <f t="shared" si="18"/>
        <v>0.53885767790262173</v>
      </c>
      <c r="R12" s="323">
        <f t="shared" si="14"/>
        <v>0</v>
      </c>
      <c r="S12" s="323">
        <f t="shared" si="18"/>
        <v>0.53885767790262173</v>
      </c>
      <c r="T12" s="323">
        <f t="shared" si="15"/>
        <v>0.53924367910455773</v>
      </c>
      <c r="U12" s="323">
        <f t="shared" si="15"/>
        <v>0.53885767790262173</v>
      </c>
      <c r="V12" s="323">
        <f t="shared" si="15"/>
        <v>0.62</v>
      </c>
      <c r="W12" s="323">
        <f t="shared" si="15"/>
        <v>0.53930148606296535</v>
      </c>
      <c r="X12" s="323">
        <f t="shared" si="15"/>
        <v>0.53907902742065095</v>
      </c>
      <c r="Y12" s="323">
        <f t="shared" si="15"/>
        <v>0.55529637409815902</v>
      </c>
      <c r="Z12" s="283"/>
    </row>
    <row r="13" spans="2:26">
      <c r="B13" s="278">
        <f t="shared" si="12"/>
        <v>2011</v>
      </c>
      <c r="C13" s="281">
        <v>2551</v>
      </c>
      <c r="D13" s="281">
        <f>+'Data From Triangle Format'!AO15</f>
        <v>1548</v>
      </c>
      <c r="E13" s="281">
        <f t="shared" si="16"/>
        <v>7</v>
      </c>
      <c r="F13" s="281">
        <f>+'Data From Triangle Format'!AY15</f>
        <v>1555</v>
      </c>
      <c r="G13" s="280">
        <f>+'Data From Triangle Format'!K15</f>
        <v>1549.5958705386299</v>
      </c>
      <c r="H13" s="324">
        <v>1554</v>
      </c>
      <c r="I13" s="280">
        <f>+'Data From Triangle Format'!AL15</f>
        <v>1581.62</v>
      </c>
      <c r="J13" s="280">
        <f>+'Data From Triangle Format'!AP15</f>
        <v>1549.4756642552418</v>
      </c>
      <c r="K13" s="280">
        <f>+'Data From Triangle Format'!AZ15</f>
        <v>1555.5646626204925</v>
      </c>
      <c r="L13" s="281">
        <f t="shared" si="17"/>
        <v>1558.0512394828729</v>
      </c>
      <c r="M13" s="283"/>
      <c r="O13" s="278">
        <f t="shared" si="13"/>
        <v>2011</v>
      </c>
      <c r="P13" s="281">
        <v>2551</v>
      </c>
      <c r="Q13" s="323">
        <f t="shared" si="18"/>
        <v>0.60682085456683654</v>
      </c>
      <c r="R13" s="323">
        <f t="shared" si="14"/>
        <v>2.7440219521756176E-3</v>
      </c>
      <c r="S13" s="323">
        <f t="shared" si="18"/>
        <v>0.60956487651901214</v>
      </c>
      <c r="T13" s="323">
        <f t="shared" si="15"/>
        <v>0.60744644082266952</v>
      </c>
      <c r="U13" s="323">
        <f t="shared" si="15"/>
        <v>0.60917287338298709</v>
      </c>
      <c r="V13" s="323">
        <f t="shared" si="15"/>
        <v>0.62</v>
      </c>
      <c r="W13" s="323">
        <f t="shared" si="15"/>
        <v>0.6073993195826114</v>
      </c>
      <c r="X13" s="323">
        <f t="shared" si="15"/>
        <v>0.60978622603704136</v>
      </c>
      <c r="Y13" s="323">
        <f t="shared" si="15"/>
        <v>0.61076097196506185</v>
      </c>
      <c r="Z13" s="283"/>
    </row>
    <row r="14" spans="2:26">
      <c r="B14" s="278">
        <f t="shared" si="12"/>
        <v>2012</v>
      </c>
      <c r="C14" s="281">
        <v>1986</v>
      </c>
      <c r="D14" s="281">
        <f>+'Data From Triangle Format'!AO16</f>
        <v>1226</v>
      </c>
      <c r="E14" s="281">
        <f t="shared" si="16"/>
        <v>0</v>
      </c>
      <c r="F14" s="281">
        <f>+'Data From Triangle Format'!AY16</f>
        <v>1226</v>
      </c>
      <c r="G14" s="280">
        <f>+'Data From Triangle Format'!K16</f>
        <v>1230.4323754622153</v>
      </c>
      <c r="H14" s="324">
        <v>1227</v>
      </c>
      <c r="I14" s="280">
        <f>+'Data From Triangle Format'!AL16</f>
        <v>1231.32</v>
      </c>
      <c r="J14" s="280">
        <f>+'Data From Triangle Format'!AP16</f>
        <v>1230.3166213827101</v>
      </c>
      <c r="K14" s="280">
        <f>+'Data From Triangle Format'!AZ16</f>
        <v>1226.6287213911423</v>
      </c>
      <c r="L14" s="281">
        <f t="shared" si="17"/>
        <v>1229.1395436472135</v>
      </c>
      <c r="M14" s="283"/>
      <c r="O14" s="278">
        <f t="shared" si="13"/>
        <v>2012</v>
      </c>
      <c r="P14" s="281">
        <v>1986</v>
      </c>
      <c r="Q14" s="323">
        <f t="shared" si="18"/>
        <v>0.61732124874118832</v>
      </c>
      <c r="R14" s="323">
        <f t="shared" si="14"/>
        <v>0</v>
      </c>
      <c r="S14" s="323">
        <f t="shared" si="18"/>
        <v>0.61732124874118832</v>
      </c>
      <c r="T14" s="323">
        <f t="shared" si="15"/>
        <v>0.61955305914512349</v>
      </c>
      <c r="U14" s="323">
        <f t="shared" si="15"/>
        <v>0.6178247734138973</v>
      </c>
      <c r="V14" s="323">
        <f t="shared" si="15"/>
        <v>0.62</v>
      </c>
      <c r="W14" s="323">
        <f t="shared" si="15"/>
        <v>0.61949477411012588</v>
      </c>
      <c r="X14" s="323">
        <f t="shared" si="15"/>
        <v>0.61763782547388835</v>
      </c>
      <c r="Y14" s="323">
        <f t="shared" si="15"/>
        <v>0.618902086428607</v>
      </c>
      <c r="Z14" s="283"/>
    </row>
    <row r="15" spans="2:26">
      <c r="B15" s="278">
        <f t="shared" si="12"/>
        <v>2013</v>
      </c>
      <c r="C15" s="281">
        <v>2561</v>
      </c>
      <c r="D15" s="281">
        <f>+'Data From Triangle Format'!AO17</f>
        <v>1548</v>
      </c>
      <c r="E15" s="281">
        <f t="shared" si="16"/>
        <v>8</v>
      </c>
      <c r="F15" s="281">
        <f>+'Data From Triangle Format'!AY17</f>
        <v>1556</v>
      </c>
      <c r="G15" s="280">
        <f>+'Data From Triangle Format'!K17</f>
        <v>1594.5848120787689</v>
      </c>
      <c r="H15" s="324">
        <v>1590</v>
      </c>
      <c r="I15" s="280">
        <f>+'Data From Triangle Format'!AL17</f>
        <v>1587.82</v>
      </c>
      <c r="J15" s="280">
        <f>+'Data From Triangle Format'!AP17</f>
        <v>1594.2377339254647</v>
      </c>
      <c r="K15" s="280">
        <f>+'Data From Triangle Format'!AZ17</f>
        <v>1556.810753012445</v>
      </c>
      <c r="L15" s="281">
        <f t="shared" si="17"/>
        <v>1584.6906598033356</v>
      </c>
      <c r="M15" s="283"/>
      <c r="O15" s="278">
        <f t="shared" si="13"/>
        <v>2013</v>
      </c>
      <c r="P15" s="281">
        <v>2561</v>
      </c>
      <c r="Q15" s="323">
        <f t="shared" si="18"/>
        <v>0.60445138617727445</v>
      </c>
      <c r="R15" s="323">
        <f t="shared" si="14"/>
        <v>3.1237797735259665E-3</v>
      </c>
      <c r="S15" s="323">
        <f t="shared" si="18"/>
        <v>0.60757516595080052</v>
      </c>
      <c r="T15" s="323">
        <f t="shared" si="15"/>
        <v>0.62264147289292027</v>
      </c>
      <c r="U15" s="323">
        <f t="shared" si="15"/>
        <v>0.62085122998828579</v>
      </c>
      <c r="V15" s="323">
        <f t="shared" si="15"/>
        <v>0.62</v>
      </c>
      <c r="W15" s="323">
        <f t="shared" si="15"/>
        <v>0.6225059484285298</v>
      </c>
      <c r="X15" s="323">
        <f t="shared" si="15"/>
        <v>0.60789174268350066</v>
      </c>
      <c r="Y15" s="323">
        <f t="shared" si="15"/>
        <v>0.61877807879864721</v>
      </c>
      <c r="Z15" s="283"/>
    </row>
    <row r="16" spans="2:26">
      <c r="B16" s="278">
        <f t="shared" si="12"/>
        <v>2014</v>
      </c>
      <c r="C16" s="281">
        <v>2479</v>
      </c>
      <c r="D16" s="281">
        <f>+'Data From Triangle Format'!AO18</f>
        <v>1768</v>
      </c>
      <c r="E16" s="281">
        <f t="shared" si="16"/>
        <v>83</v>
      </c>
      <c r="F16" s="281">
        <f>+'Data From Triangle Format'!AY18</f>
        <v>1851</v>
      </c>
      <c r="G16" s="280">
        <f>+'Data From Triangle Format'!K18</f>
        <v>1880.5358810602033</v>
      </c>
      <c r="H16" s="324">
        <v>1869</v>
      </c>
      <c r="I16" s="280">
        <f>+'Data From Triangle Format'!AL18</f>
        <v>1536.98</v>
      </c>
      <c r="J16" s="280">
        <f>+'Data From Triangle Format'!AP18</f>
        <v>1859.8365551152706</v>
      </c>
      <c r="K16" s="280">
        <f>+'Data From Triangle Format'!AZ18</f>
        <v>1857.4834118643785</v>
      </c>
      <c r="L16" s="281">
        <f t="shared" si="17"/>
        <v>1800.7671696079706</v>
      </c>
      <c r="M16" s="283"/>
      <c r="O16" s="278">
        <f t="shared" si="13"/>
        <v>2014</v>
      </c>
      <c r="P16" s="281">
        <v>2479</v>
      </c>
      <c r="Q16" s="323">
        <f t="shared" si="18"/>
        <v>0.71319080274304159</v>
      </c>
      <c r="R16" s="323">
        <f t="shared" si="14"/>
        <v>3.3481242436466316E-2</v>
      </c>
      <c r="S16" s="323">
        <f t="shared" si="18"/>
        <v>0.74667204517950791</v>
      </c>
      <c r="T16" s="323">
        <f t="shared" si="15"/>
        <v>0.75858647884639097</v>
      </c>
      <c r="U16" s="323">
        <f t="shared" si="15"/>
        <v>0.75393303751512708</v>
      </c>
      <c r="V16" s="323">
        <f t="shared" si="15"/>
        <v>0.62</v>
      </c>
      <c r="W16" s="323">
        <f t="shared" si="15"/>
        <v>0.75023660956646654</v>
      </c>
      <c r="X16" s="323">
        <f t="shared" si="15"/>
        <v>0.74928737872705864</v>
      </c>
      <c r="Y16" s="323">
        <f t="shared" si="15"/>
        <v>0.72640870093100873</v>
      </c>
      <c r="Z16" s="283"/>
    </row>
    <row r="17" spans="2:26">
      <c r="B17" s="278">
        <f>+B18-1</f>
        <v>2015</v>
      </c>
      <c r="C17" s="281">
        <v>2237</v>
      </c>
      <c r="D17" s="281">
        <f>+'Data From Triangle Format'!AO19</f>
        <v>1342</v>
      </c>
      <c r="E17" s="281">
        <f t="shared" si="16"/>
        <v>155</v>
      </c>
      <c r="F17" s="281">
        <f>+'Data From Triangle Format'!AY19</f>
        <v>1497</v>
      </c>
      <c r="G17" s="280">
        <f>+'Data From Triangle Format'!K19</f>
        <v>1587.1530054484097</v>
      </c>
      <c r="H17" s="324">
        <v>1555</v>
      </c>
      <c r="I17" s="280">
        <f>+'Data From Triangle Format'!AL19</f>
        <v>1386.94</v>
      </c>
      <c r="J17" s="280">
        <f>+'Data From Triangle Format'!AP19</f>
        <v>1556.1142347237674</v>
      </c>
      <c r="K17" s="280">
        <f>+'Data From Triangle Format'!AZ19</f>
        <v>1506.4998541730874</v>
      </c>
      <c r="L17" s="281">
        <f t="shared" si="17"/>
        <v>1518.3414188690529</v>
      </c>
      <c r="M17" s="283"/>
      <c r="O17" s="278">
        <f>+O18-1</f>
        <v>2015</v>
      </c>
      <c r="P17" s="281">
        <v>2237</v>
      </c>
      <c r="Q17" s="323">
        <f t="shared" si="18"/>
        <v>0.59991059454626727</v>
      </c>
      <c r="R17" s="323">
        <f t="shared" si="14"/>
        <v>6.9289226642825219E-2</v>
      </c>
      <c r="S17" s="323">
        <f t="shared" si="18"/>
        <v>0.66919982118909249</v>
      </c>
      <c r="T17" s="323">
        <f t="shared" si="15"/>
        <v>0.70950067297649067</v>
      </c>
      <c r="U17" s="323">
        <f t="shared" si="15"/>
        <v>0.69512740277156904</v>
      </c>
      <c r="V17" s="323">
        <f t="shared" si="15"/>
        <v>0.62</v>
      </c>
      <c r="W17" s="323">
        <f t="shared" si="15"/>
        <v>0.6956254960767847</v>
      </c>
      <c r="X17" s="323">
        <f t="shared" si="15"/>
        <v>0.6734465150527883</v>
      </c>
      <c r="Y17" s="323">
        <f t="shared" si="15"/>
        <v>0.67874001737552658</v>
      </c>
      <c r="Z17" s="283"/>
    </row>
    <row r="18" spans="2:26">
      <c r="B18" s="278">
        <f>+EndYear</f>
        <v>2016</v>
      </c>
      <c r="C18" s="281">
        <v>1862</v>
      </c>
      <c r="D18" s="281">
        <f>+'Data From Triangle Format'!AO20</f>
        <v>653</v>
      </c>
      <c r="E18" s="281">
        <f t="shared" si="16"/>
        <v>510</v>
      </c>
      <c r="F18" s="281">
        <f>+'Data From Triangle Format'!AY20</f>
        <v>1163</v>
      </c>
      <c r="G18" s="280">
        <f>+'Data From Triangle Format'!K20</f>
        <v>1245.2999022907927</v>
      </c>
      <c r="H18" s="324">
        <v>1300</v>
      </c>
      <c r="I18" s="280">
        <f>+'Data From Triangle Format'!AL20</f>
        <v>1154.44</v>
      </c>
      <c r="J18" s="280">
        <f>+'Data From Triangle Format'!AP20</f>
        <v>1202.025667718844</v>
      </c>
      <c r="K18" s="280">
        <f>+'Data From Triangle Format'!AZ20</f>
        <v>1189.6975967884812</v>
      </c>
      <c r="L18" s="281">
        <f t="shared" si="17"/>
        <v>1218.2926333596236</v>
      </c>
      <c r="M18" s="283"/>
      <c r="O18" s="278">
        <f>+EndYear</f>
        <v>2016</v>
      </c>
      <c r="P18" s="281">
        <v>1862</v>
      </c>
      <c r="Q18" s="323">
        <f t="shared" si="18"/>
        <v>0.35069817400644471</v>
      </c>
      <c r="R18" s="323">
        <f>+E18/P18</f>
        <v>0.27389903329752951</v>
      </c>
      <c r="S18" s="323">
        <f t="shared" si="18"/>
        <v>0.62459720730397417</v>
      </c>
      <c r="T18" s="323">
        <f t="shared" si="15"/>
        <v>0.66879694000579626</v>
      </c>
      <c r="U18" s="323">
        <f t="shared" si="15"/>
        <v>0.69817400644468308</v>
      </c>
      <c r="V18" s="323">
        <f t="shared" si="15"/>
        <v>0.62</v>
      </c>
      <c r="W18" s="323">
        <f t="shared" si="15"/>
        <v>0.64555621252354678</v>
      </c>
      <c r="X18" s="323">
        <f t="shared" si="15"/>
        <v>0.63893533662109625</v>
      </c>
      <c r="Y18" s="323">
        <f t="shared" si="15"/>
        <v>0.65429249911902443</v>
      </c>
      <c r="Z18" s="283"/>
    </row>
    <row r="19" spans="2:26">
      <c r="B19" s="278"/>
      <c r="C19" s="281"/>
      <c r="D19" s="281"/>
      <c r="E19" s="278"/>
      <c r="F19" s="278"/>
      <c r="G19" s="280"/>
      <c r="H19" s="278"/>
      <c r="I19" s="278"/>
      <c r="J19" s="278"/>
      <c r="K19" s="278"/>
      <c r="L19" s="278"/>
      <c r="M19" s="283"/>
      <c r="O19" s="278"/>
      <c r="P19" s="281"/>
      <c r="Q19" s="323"/>
      <c r="R19" s="278"/>
      <c r="S19" s="323"/>
      <c r="T19" s="323"/>
      <c r="U19" s="323"/>
      <c r="V19" s="323"/>
      <c r="W19" s="323"/>
      <c r="X19" s="323"/>
      <c r="Y19" s="323"/>
      <c r="Z19" s="283"/>
    </row>
    <row r="20" spans="2:26">
      <c r="B20" s="278" t="s">
        <v>10</v>
      </c>
      <c r="C20" s="281">
        <f>SUM(C9:C19)</f>
        <v>22021</v>
      </c>
      <c r="D20" s="281">
        <f t="shared" ref="D20:F20" si="19">SUM(D9:D19)</f>
        <v>12664</v>
      </c>
      <c r="E20" s="281">
        <f t="shared" si="19"/>
        <v>767</v>
      </c>
      <c r="F20" s="281">
        <f t="shared" si="19"/>
        <v>13431</v>
      </c>
      <c r="G20" s="281">
        <f>SUM(G9:G19)</f>
        <v>13669.881932838907</v>
      </c>
      <c r="H20" s="281">
        <f>SUM(H9:H19)</f>
        <v>13677</v>
      </c>
      <c r="I20" s="281">
        <f>SUM(I9:I19)</f>
        <v>13653.02</v>
      </c>
      <c r="J20" s="281">
        <f t="shared" ref="J20:L20" si="20">SUM(J9:J19)</f>
        <v>13573.696398381142</v>
      </c>
      <c r="K20" s="281">
        <f t="shared" si="20"/>
        <v>13477.489331947185</v>
      </c>
      <c r="L20" s="281">
        <f t="shared" si="20"/>
        <v>13610.217532633447</v>
      </c>
      <c r="M20" s="283"/>
      <c r="O20" s="278" t="s">
        <v>10</v>
      </c>
      <c r="P20" s="281">
        <f>SUM(P9:P19)</f>
        <v>22021</v>
      </c>
      <c r="Q20" s="323">
        <f t="shared" si="18"/>
        <v>0.57508741655692297</v>
      </c>
      <c r="R20" s="281"/>
      <c r="S20" s="323">
        <f t="shared" si="18"/>
        <v>0.60991780573089327</v>
      </c>
      <c r="T20" s="323">
        <f t="shared" ref="T20" si="21">+G20/$C20</f>
        <v>0.62076572057758084</v>
      </c>
      <c r="U20" s="323">
        <f t="shared" ref="U20" si="22">+H20/$C20</f>
        <v>0.6210889605376686</v>
      </c>
      <c r="V20" s="323">
        <f t="shared" ref="V20" si="23">+I20/$C20</f>
        <v>0.62</v>
      </c>
      <c r="W20" s="323">
        <f t="shared" ref="W20" si="24">+J20/$C20</f>
        <v>0.6163978201889625</v>
      </c>
      <c r="X20" s="323">
        <f t="shared" ref="X20" si="25">+K20/$C20</f>
        <v>0.61202894200750124</v>
      </c>
      <c r="Y20" s="323">
        <f t="shared" ref="Y20" si="26">+L20/$C20</f>
        <v>0.61805628866234263</v>
      </c>
      <c r="Z20" s="283"/>
    </row>
    <row r="21" spans="2:26">
      <c r="B21" s="278"/>
      <c r="C21" s="278"/>
      <c r="D21" s="278"/>
      <c r="E21" s="278"/>
      <c r="F21" s="283"/>
      <c r="G21" s="280"/>
      <c r="H21" s="283"/>
      <c r="I21" s="278"/>
      <c r="J21" s="278"/>
      <c r="K21" s="278"/>
      <c r="L21" s="278"/>
      <c r="M21" s="283"/>
      <c r="O21" s="278"/>
      <c r="P21" s="278"/>
      <c r="Q21" s="278"/>
      <c r="R21" s="278"/>
      <c r="S21" s="283"/>
      <c r="T21" s="280"/>
      <c r="U21" s="283"/>
      <c r="V21" s="278"/>
      <c r="W21" s="278"/>
      <c r="X21" s="278"/>
      <c r="Y21" s="278"/>
      <c r="Z21" s="283"/>
    </row>
    <row r="22" spans="2:26">
      <c r="B22" s="278" t="s">
        <v>157</v>
      </c>
      <c r="C22" s="278"/>
      <c r="D22" s="278"/>
      <c r="E22" s="281">
        <f>+E20</f>
        <v>767</v>
      </c>
      <c r="F22" s="283"/>
      <c r="G22" s="281">
        <f>+E22</f>
        <v>767</v>
      </c>
      <c r="H22" s="281">
        <f>+G22</f>
        <v>767</v>
      </c>
      <c r="I22" s="281">
        <f>+H22</f>
        <v>767</v>
      </c>
      <c r="J22" s="281">
        <f>+I22</f>
        <v>767</v>
      </c>
      <c r="K22" s="281">
        <f>+J22</f>
        <v>767</v>
      </c>
      <c r="L22" s="281">
        <f>+K22</f>
        <v>767</v>
      </c>
      <c r="M22" s="283"/>
      <c r="O22" s="278" t="s">
        <v>157</v>
      </c>
      <c r="P22" s="278"/>
      <c r="Q22" s="278"/>
      <c r="R22" s="281">
        <f>+E22</f>
        <v>767</v>
      </c>
      <c r="S22" s="283"/>
      <c r="T22" s="281">
        <f>+R22</f>
        <v>767</v>
      </c>
      <c r="U22" s="281">
        <f>+T22</f>
        <v>767</v>
      </c>
      <c r="V22" s="281">
        <f>+U22</f>
        <v>767</v>
      </c>
      <c r="W22" s="281">
        <f>+V22</f>
        <v>767</v>
      </c>
      <c r="X22" s="281">
        <f>+W22</f>
        <v>767</v>
      </c>
      <c r="Y22" s="281">
        <f>+X22</f>
        <v>767</v>
      </c>
      <c r="Z22" s="283"/>
    </row>
    <row r="23" spans="2:26">
      <c r="B23" s="278" t="s">
        <v>158</v>
      </c>
      <c r="C23" s="278"/>
      <c r="D23" s="278"/>
      <c r="E23" s="281"/>
      <c r="F23" s="283"/>
      <c r="G23" s="280">
        <f>+G20-$F$20</f>
        <v>238.88193283890723</v>
      </c>
      <c r="H23" s="280">
        <f t="shared" ref="H23:L23" si="27">+H20-$F$20</f>
        <v>246</v>
      </c>
      <c r="I23" s="280">
        <f t="shared" si="27"/>
        <v>222.02000000000044</v>
      </c>
      <c r="J23" s="280">
        <f t="shared" si="27"/>
        <v>142.69639838114199</v>
      </c>
      <c r="K23" s="280">
        <f t="shared" si="27"/>
        <v>46.489331947184837</v>
      </c>
      <c r="L23" s="281">
        <f t="shared" si="27"/>
        <v>179.21753263344726</v>
      </c>
      <c r="M23" s="283"/>
      <c r="O23" s="278" t="s">
        <v>158</v>
      </c>
      <c r="P23" s="278"/>
      <c r="Q23" s="278"/>
      <c r="R23" s="281"/>
      <c r="S23" s="283"/>
      <c r="T23" s="280">
        <f>+G23</f>
        <v>238.88193283890723</v>
      </c>
      <c r="U23" s="280">
        <f t="shared" ref="U23:Y23" si="28">+H23</f>
        <v>246</v>
      </c>
      <c r="V23" s="280">
        <f t="shared" si="28"/>
        <v>222.02000000000044</v>
      </c>
      <c r="W23" s="280">
        <f t="shared" si="28"/>
        <v>142.69639838114199</v>
      </c>
      <c r="X23" s="280">
        <f t="shared" si="28"/>
        <v>46.489331947184837</v>
      </c>
      <c r="Y23" s="281">
        <f t="shared" si="28"/>
        <v>179.21753263344726</v>
      </c>
      <c r="Z23" s="283"/>
    </row>
    <row r="24" spans="2:26">
      <c r="B24" s="278"/>
      <c r="C24" s="278"/>
      <c r="D24" s="278"/>
      <c r="E24" s="278"/>
      <c r="F24" s="283"/>
      <c r="G24" s="280"/>
      <c r="H24" s="278"/>
      <c r="I24" s="278"/>
      <c r="J24" s="278"/>
      <c r="K24" s="278"/>
      <c r="L24" s="278"/>
      <c r="M24" s="283"/>
      <c r="O24" s="278"/>
      <c r="P24" s="278"/>
      <c r="Q24" s="278"/>
      <c r="R24" s="278"/>
      <c r="S24" s="283"/>
      <c r="T24" s="280"/>
      <c r="U24" s="278"/>
      <c r="V24" s="278"/>
      <c r="W24" s="278"/>
      <c r="X24" s="278"/>
      <c r="Y24" s="278"/>
      <c r="Z24" s="283"/>
    </row>
  </sheetData>
  <pageMargins left="0.7" right="0.7" top="0.75" bottom="0.75" header="0.3" footer="0.3"/>
  <ignoredErrors>
    <ignoredError sqref="R9:R18" formula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O4:R7"/>
  <sheetViews>
    <sheetView workbookViewId="0"/>
  </sheetViews>
  <sheetFormatPr defaultRowHeight="12.75"/>
  <sheetData>
    <row r="4" spans="15:18">
      <c r="O4" s="270"/>
      <c r="P4" s="270"/>
      <c r="Q4" s="270"/>
      <c r="R4" s="270"/>
    </row>
    <row r="7" spans="15:18">
      <c r="O7" t="s">
        <v>148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/>
  </sheetViews>
  <sheetFormatPr defaultRowHeight="12.75"/>
  <cols>
    <col min="1" max="1" width="35.140625" customWidth="1"/>
    <col min="2" max="3" width="1.140625" customWidth="1"/>
    <col min="4" max="4" width="19.85546875" customWidth="1"/>
    <col min="5" max="5" width="2.7109375" customWidth="1"/>
    <col min="6" max="6" width="17.7109375" customWidth="1"/>
    <col min="7" max="7" width="3" customWidth="1"/>
    <col min="8" max="8" width="19.85546875" customWidth="1"/>
  </cols>
  <sheetData>
    <row r="1" spans="1:8" ht="20.25">
      <c r="A1" s="55" t="s">
        <v>0</v>
      </c>
      <c r="B1" s="56"/>
      <c r="C1" s="56"/>
      <c r="D1" s="56"/>
      <c r="E1" s="56"/>
      <c r="F1" s="56"/>
      <c r="G1" s="56"/>
      <c r="H1" s="56"/>
    </row>
    <row r="2" spans="1:8" ht="18.75">
      <c r="A2" s="64" t="str">
        <f>+"Analysis of Loss &amp; LAE Reserves as of "&amp;TEXT(EvalDate,"mm/dd/yyyy")</f>
        <v>Analysis of Loss &amp; LAE Reserves as of 12/31/2016</v>
      </c>
      <c r="B2" s="56"/>
      <c r="C2" s="56"/>
      <c r="D2" s="56"/>
      <c r="E2" s="56"/>
      <c r="F2" s="56"/>
      <c r="G2" s="56"/>
      <c r="H2" s="56"/>
    </row>
    <row r="3" spans="1:8" ht="18.75">
      <c r="A3" s="54"/>
      <c r="B3" s="56"/>
      <c r="C3" s="56"/>
      <c r="D3" s="56"/>
      <c r="E3" s="56"/>
      <c r="F3" s="56"/>
      <c r="G3" s="56"/>
      <c r="H3" s="56"/>
    </row>
    <row r="4" spans="1:8" ht="18.75">
      <c r="A4" s="54"/>
      <c r="B4" s="56"/>
      <c r="C4" s="56"/>
      <c r="D4" s="56"/>
      <c r="E4" s="56"/>
      <c r="F4" s="56"/>
      <c r="G4" s="56"/>
      <c r="H4" s="56"/>
    </row>
    <row r="5" spans="1:8" ht="18.75">
      <c r="A5" s="56"/>
      <c r="B5" s="56"/>
      <c r="C5" s="56"/>
      <c r="D5" s="56"/>
      <c r="E5" s="56"/>
      <c r="F5" s="56"/>
      <c r="G5" s="56"/>
      <c r="H5" s="56"/>
    </row>
    <row r="6" spans="1:8" ht="22.5">
      <c r="A6" s="503" t="s">
        <v>2</v>
      </c>
      <c r="B6" s="503"/>
      <c r="C6" s="503"/>
      <c r="D6" s="503"/>
      <c r="E6" s="503"/>
      <c r="F6" s="503"/>
      <c r="G6" s="503"/>
      <c r="H6" s="503"/>
    </row>
    <row r="7" spans="1:8" ht="23.25">
      <c r="A7" s="57"/>
      <c r="B7" s="58"/>
      <c r="C7" s="58"/>
      <c r="D7" s="58"/>
      <c r="E7" s="58"/>
      <c r="F7" s="58"/>
      <c r="G7" s="58"/>
      <c r="H7" s="58"/>
    </row>
    <row r="8" spans="1:8" ht="23.25">
      <c r="A8" s="57"/>
      <c r="B8" s="58"/>
      <c r="C8" s="58"/>
      <c r="D8" s="58"/>
      <c r="E8" s="58"/>
      <c r="F8" s="58"/>
      <c r="G8" s="58"/>
      <c r="H8" s="58"/>
    </row>
    <row r="9" spans="1:8" ht="45.75">
      <c r="A9" s="57" t="s">
        <v>20</v>
      </c>
      <c r="B9" s="58"/>
      <c r="C9" s="58"/>
      <c r="D9" s="59" t="s">
        <v>21</v>
      </c>
      <c r="E9" s="60"/>
      <c r="F9" s="59" t="s">
        <v>22</v>
      </c>
      <c r="G9" s="60"/>
      <c r="H9" s="59" t="s">
        <v>23</v>
      </c>
    </row>
    <row r="10" spans="1:8" ht="23.25">
      <c r="A10" s="57"/>
      <c r="B10" s="58"/>
      <c r="C10" s="58"/>
      <c r="D10" s="58"/>
      <c r="E10" s="58"/>
      <c r="F10" s="58"/>
      <c r="G10" s="58"/>
      <c r="H10" s="58"/>
    </row>
    <row r="11" spans="1:8" ht="35.25" customHeight="1">
      <c r="A11" s="57" t="s">
        <v>24</v>
      </c>
      <c r="B11" s="58"/>
      <c r="C11" s="58"/>
      <c r="D11" s="61">
        <f>+'[2]Exercise 16 - Summary'!$D$33</f>
        <v>9577870.8789579999</v>
      </c>
      <c r="E11" s="58"/>
      <c r="F11" s="61">
        <f>+'[2]Exercise 16 - Summary'!$G$33</f>
        <v>0</v>
      </c>
      <c r="G11" s="58"/>
      <c r="H11" s="61">
        <f>+'[2]Exercise 16 - Summary'!$H$33</f>
        <v>0</v>
      </c>
    </row>
    <row r="12" spans="1:8" ht="35.25" customHeight="1">
      <c r="A12" s="63" t="s">
        <v>57</v>
      </c>
      <c r="B12" s="58"/>
      <c r="C12" s="58"/>
      <c r="D12" s="61">
        <f>+'[3]Exercise 16 - Summary'!$D$33</f>
        <v>15059448.623443255</v>
      </c>
      <c r="E12" s="58"/>
      <c r="F12" s="61">
        <f>+'[3]Exercise 16 - Summary'!$G$33</f>
        <v>0</v>
      </c>
      <c r="G12" s="58"/>
      <c r="H12" s="61">
        <f>+'[3]Exercise 16 - Summary'!$H$33</f>
        <v>0</v>
      </c>
    </row>
    <row r="13" spans="1:8" ht="35.25" customHeight="1" thickBot="1">
      <c r="A13" s="57" t="s">
        <v>25</v>
      </c>
      <c r="B13" s="58"/>
      <c r="C13" s="58"/>
      <c r="D13" s="62">
        <f>+'[4]Exercise 16 - Summary'!$D$33</f>
        <v>3012454.0000000075</v>
      </c>
      <c r="E13" s="62"/>
      <c r="F13" s="62">
        <f>+'[4]Exercise 16 - Summary'!$G$33</f>
        <v>0</v>
      </c>
      <c r="G13" s="62"/>
      <c r="H13" s="62">
        <f>+'[4]Exercise 16 - Summary'!$H$33</f>
        <v>0</v>
      </c>
    </row>
    <row r="14" spans="1:8" ht="18.75" customHeight="1">
      <c r="A14" s="57"/>
      <c r="B14" s="58"/>
      <c r="C14" s="58"/>
      <c r="D14" s="58"/>
      <c r="E14" s="58"/>
      <c r="F14" s="58"/>
      <c r="G14" s="58"/>
      <c r="H14" s="58"/>
    </row>
    <row r="15" spans="1:8" ht="35.25" customHeight="1">
      <c r="A15" s="57" t="s">
        <v>10</v>
      </c>
      <c r="B15" s="58"/>
      <c r="C15" s="58"/>
      <c r="D15" s="61">
        <f>SUM(D11:D13)</f>
        <v>27649773.502401263</v>
      </c>
      <c r="E15" s="61">
        <f>SUM(E11:E13)</f>
        <v>0</v>
      </c>
      <c r="F15" s="61">
        <f>SUM(F11:F13)</f>
        <v>0</v>
      </c>
      <c r="G15" s="61">
        <f>SUM(G11:G13)</f>
        <v>0</v>
      </c>
      <c r="H15" s="61">
        <f>SUM(H11:H13)</f>
        <v>0</v>
      </c>
    </row>
    <row r="16" spans="1:8" ht="15.75">
      <c r="A16" s="1"/>
    </row>
    <row r="17" spans="1:1" ht="15.75">
      <c r="A17" s="1"/>
    </row>
    <row r="18" spans="1:1" ht="15.75">
      <c r="A18" s="1"/>
    </row>
    <row r="19" spans="1:1" ht="15.75">
      <c r="A19" s="1"/>
    </row>
    <row r="20" spans="1:1" ht="15.75">
      <c r="A20" s="1"/>
    </row>
    <row r="21" spans="1:1" ht="15.75">
      <c r="A21" s="1"/>
    </row>
    <row r="22" spans="1:1" ht="15.75">
      <c r="A22" s="1"/>
    </row>
    <row r="23" spans="1:1" ht="15.75">
      <c r="A23" s="1"/>
    </row>
    <row r="24" spans="1:1" ht="15.75">
      <c r="A24" s="1"/>
    </row>
    <row r="25" spans="1:1" ht="15.75">
      <c r="A25" s="1"/>
    </row>
    <row r="26" spans="1:1" ht="15.75">
      <c r="A26" s="1"/>
    </row>
    <row r="27" spans="1:1" ht="15.75">
      <c r="A27" s="1"/>
    </row>
    <row r="28" spans="1:1" ht="15.75">
      <c r="A28" s="1"/>
    </row>
    <row r="29" spans="1:1" ht="15.75">
      <c r="A29" s="1"/>
    </row>
    <row r="30" spans="1:1" ht="15.75">
      <c r="A30" s="1"/>
    </row>
    <row r="31" spans="1:1" ht="15.75">
      <c r="A31" s="1"/>
    </row>
    <row r="32" spans="1:1" ht="15.75">
      <c r="A32" s="1"/>
    </row>
    <row r="33" spans="1:1" ht="15.75">
      <c r="A33" s="1"/>
    </row>
    <row r="34" spans="1:1" ht="15.75">
      <c r="A34" s="1"/>
    </row>
    <row r="35" spans="1:1" ht="15.75">
      <c r="A35" s="1"/>
    </row>
  </sheetData>
  <mergeCells count="1">
    <mergeCell ref="A6:H6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showGridLines="0" workbookViewId="0">
      <selection activeCell="B9" sqref="B9:AC9"/>
    </sheetView>
  </sheetViews>
  <sheetFormatPr defaultRowHeight="12.75"/>
  <cols>
    <col min="1" max="7" width="15.42578125" customWidth="1"/>
    <col min="8" max="8" width="14.5703125" customWidth="1"/>
    <col min="9" max="15" width="15.42578125" customWidth="1"/>
    <col min="16" max="17" width="11.42578125" bestFit="1" customWidth="1"/>
    <col min="18" max="18" width="11.42578125" customWidth="1"/>
    <col min="19" max="19" width="11.42578125" bestFit="1" customWidth="1"/>
  </cols>
  <sheetData>
    <row r="1" spans="1:19" ht="15.75">
      <c r="A1" s="1" t="s">
        <v>0</v>
      </c>
      <c r="I1" s="1" t="s">
        <v>0</v>
      </c>
    </row>
    <row r="2" spans="1:19" ht="15.75">
      <c r="A2" s="70" t="str">
        <f>+"Analysis of Loss &amp; LAE Reserves as of "&amp;TEXT(EvalDate,"mm/dd/yyyy")</f>
        <v>Analysis of Loss &amp; LAE Reserves as of 12/31/2016</v>
      </c>
      <c r="I2" s="1" t="str">
        <f>+A2</f>
        <v>Analysis of Loss &amp; LAE Reserves as of 12/31/2016</v>
      </c>
    </row>
    <row r="3" spans="1:19" ht="15.75">
      <c r="A3" s="1" t="s">
        <v>1</v>
      </c>
      <c r="I3" s="1" t="s">
        <v>1</v>
      </c>
    </row>
    <row r="4" spans="1:19" ht="15.75">
      <c r="A4" s="1"/>
      <c r="I4" s="1"/>
    </row>
    <row r="5" spans="1:19" ht="15.75">
      <c r="A5" s="20" t="s">
        <v>140</v>
      </c>
      <c r="I5" s="1" t="s">
        <v>2</v>
      </c>
    </row>
    <row r="6" spans="1:19" ht="15.75">
      <c r="A6" s="1"/>
      <c r="I6" s="1"/>
    </row>
    <row r="7" spans="1:19" ht="15.75">
      <c r="A7" s="1"/>
      <c r="B7" s="2"/>
      <c r="C7" s="2"/>
      <c r="D7" s="2"/>
      <c r="E7" s="2"/>
      <c r="F7" s="2"/>
      <c r="G7" s="2"/>
      <c r="H7" s="2"/>
      <c r="I7" s="1"/>
      <c r="J7" s="2"/>
      <c r="K7" s="2"/>
      <c r="L7" s="2"/>
      <c r="M7" s="2"/>
      <c r="N7" s="2"/>
      <c r="O7" s="2"/>
    </row>
    <row r="8" spans="1:19" ht="15.75">
      <c r="A8" s="3"/>
      <c r="B8" s="4"/>
      <c r="C8" s="4"/>
      <c r="D8" s="4"/>
      <c r="E8" s="4"/>
      <c r="F8" s="4"/>
      <c r="G8" s="4"/>
      <c r="H8" s="2"/>
      <c r="I8" s="3"/>
      <c r="J8" s="4"/>
      <c r="K8" s="4"/>
      <c r="L8" s="4"/>
      <c r="M8" s="4"/>
      <c r="N8" s="4"/>
      <c r="O8" s="4"/>
    </row>
    <row r="9" spans="1:19" ht="15.75">
      <c r="A9" s="3"/>
      <c r="B9" s="5" t="s">
        <v>3</v>
      </c>
      <c r="C9" s="6" t="s">
        <v>4</v>
      </c>
      <c r="D9" s="7" t="s">
        <v>5</v>
      </c>
      <c r="E9" s="7" t="s">
        <v>6</v>
      </c>
      <c r="F9" s="7" t="s">
        <v>7</v>
      </c>
      <c r="G9" s="7" t="s">
        <v>8</v>
      </c>
      <c r="H9" s="2"/>
      <c r="I9" s="3"/>
      <c r="J9" s="5" t="s">
        <v>3</v>
      </c>
      <c r="K9" s="6" t="s">
        <v>4</v>
      </c>
      <c r="L9" s="7" t="s">
        <v>5</v>
      </c>
      <c r="M9" s="7" t="s">
        <v>6</v>
      </c>
      <c r="N9" s="7" t="s">
        <v>7</v>
      </c>
      <c r="O9" s="7" t="s">
        <v>8</v>
      </c>
    </row>
    <row r="10" spans="1:19" ht="15.75">
      <c r="A10" s="8"/>
      <c r="B10" s="4"/>
      <c r="C10" s="4" t="s">
        <v>60</v>
      </c>
      <c r="D10" s="9"/>
      <c r="E10" s="9" t="s">
        <v>9</v>
      </c>
      <c r="F10" s="4" t="s">
        <v>60</v>
      </c>
      <c r="G10" s="9" t="s">
        <v>10</v>
      </c>
      <c r="H10" s="2"/>
      <c r="I10" s="8"/>
      <c r="J10" s="4"/>
      <c r="K10" s="4" t="s">
        <v>60</v>
      </c>
      <c r="L10" s="9"/>
      <c r="M10" s="9" t="s">
        <v>9</v>
      </c>
      <c r="N10" s="4" t="s">
        <v>60</v>
      </c>
      <c r="O10" s="9" t="s">
        <v>10</v>
      </c>
    </row>
    <row r="11" spans="1:19" ht="15.75">
      <c r="A11" s="10" t="s">
        <v>11</v>
      </c>
      <c r="B11" s="9" t="s">
        <v>12</v>
      </c>
      <c r="C11" s="9" t="s">
        <v>13</v>
      </c>
      <c r="D11" s="9" t="s">
        <v>14</v>
      </c>
      <c r="E11" s="9" t="s">
        <v>15</v>
      </c>
      <c r="F11" s="9" t="s">
        <v>16</v>
      </c>
      <c r="G11" s="5" t="s">
        <v>60</v>
      </c>
      <c r="H11" s="2"/>
      <c r="I11" s="10" t="s">
        <v>11</v>
      </c>
      <c r="J11" s="9" t="s">
        <v>12</v>
      </c>
      <c r="K11" s="9" t="s">
        <v>13</v>
      </c>
      <c r="L11" s="9" t="s">
        <v>14</v>
      </c>
      <c r="M11" s="9" t="s">
        <v>15</v>
      </c>
      <c r="N11" s="9" t="s">
        <v>16</v>
      </c>
      <c r="O11" s="5" t="s">
        <v>60</v>
      </c>
    </row>
    <row r="12" spans="1:19" ht="15.75">
      <c r="A12" s="11" t="s">
        <v>18</v>
      </c>
      <c r="B12" s="7" t="s">
        <v>60</v>
      </c>
      <c r="C12" s="12" t="s">
        <v>19</v>
      </c>
      <c r="D12" s="7" t="s">
        <v>60</v>
      </c>
      <c r="E12" s="7" t="s">
        <v>60</v>
      </c>
      <c r="F12" s="12" t="s">
        <v>19</v>
      </c>
      <c r="G12" s="12" t="str">
        <f>F12</f>
        <v>Reserves</v>
      </c>
      <c r="H12" s="2"/>
      <c r="I12" s="11" t="s">
        <v>18</v>
      </c>
      <c r="J12" s="7" t="s">
        <v>60</v>
      </c>
      <c r="K12" s="12" t="s">
        <v>19</v>
      </c>
      <c r="L12" s="7" t="s">
        <v>60</v>
      </c>
      <c r="M12" s="7" t="s">
        <v>60</v>
      </c>
      <c r="N12" s="12" t="s">
        <v>19</v>
      </c>
      <c r="O12" s="12" t="str">
        <f>N12</f>
        <v>Reserves</v>
      </c>
    </row>
    <row r="13" spans="1:19">
      <c r="A13" s="66"/>
      <c r="B13" s="13"/>
      <c r="C13" s="13"/>
      <c r="D13" s="13"/>
      <c r="E13" s="13"/>
      <c r="F13" s="13"/>
      <c r="G13" s="13"/>
      <c r="I13" s="66"/>
      <c r="J13" s="13"/>
      <c r="K13" s="13"/>
      <c r="L13" s="13"/>
      <c r="M13" s="13"/>
      <c r="N13" s="13"/>
      <c r="O13" s="13"/>
    </row>
    <row r="14" spans="1:19">
      <c r="A14" s="67">
        <f t="shared" ref="A14:A26" si="0">+A15-1</f>
        <v>2002</v>
      </c>
      <c r="B14" s="14">
        <v>7570799.2000000002</v>
      </c>
      <c r="C14" s="14">
        <v>0</v>
      </c>
      <c r="D14" s="14">
        <v>7570799.2000000002</v>
      </c>
      <c r="E14" s="14">
        <v>7570799.2000000002</v>
      </c>
      <c r="F14" s="14">
        <v>0</v>
      </c>
      <c r="G14" s="14">
        <v>0</v>
      </c>
      <c r="I14" s="67">
        <f t="shared" ref="I14:I26" si="1">+I15-1</f>
        <v>2002</v>
      </c>
      <c r="J14" s="14">
        <v>7570799.2000000002</v>
      </c>
      <c r="K14" s="14">
        <v>0</v>
      </c>
      <c r="L14" s="14">
        <v>7570799.2000000002</v>
      </c>
      <c r="M14" s="14">
        <v>7570799.2000000002</v>
      </c>
      <c r="N14" s="14">
        <v>0</v>
      </c>
      <c r="O14" s="14">
        <v>0</v>
      </c>
      <c r="R14" s="19">
        <f>+M14-L14</f>
        <v>0</v>
      </c>
      <c r="S14" s="19">
        <f t="shared" ref="S14:S28" si="2">+M14-J14</f>
        <v>0</v>
      </c>
    </row>
    <row r="15" spans="1:19">
      <c r="A15" s="67">
        <f t="shared" si="0"/>
        <v>2003</v>
      </c>
      <c r="B15" s="14">
        <v>8584297.5999999996</v>
      </c>
      <c r="C15" s="14">
        <v>0</v>
      </c>
      <c r="D15" s="14">
        <v>8584297.5999999996</v>
      </c>
      <c r="E15" s="14">
        <v>8584297.5999999996</v>
      </c>
      <c r="F15" s="14">
        <v>0</v>
      </c>
      <c r="G15" s="14">
        <v>0</v>
      </c>
      <c r="I15" s="67">
        <f t="shared" si="1"/>
        <v>2003</v>
      </c>
      <c r="J15" s="14">
        <v>8584297.5999999996</v>
      </c>
      <c r="K15" s="14">
        <v>0</v>
      </c>
      <c r="L15" s="14">
        <v>8584297.5999999996</v>
      </c>
      <c r="M15" s="14">
        <v>8584297.5999999996</v>
      </c>
      <c r="N15" s="14">
        <v>0</v>
      </c>
      <c r="O15" s="14">
        <v>0</v>
      </c>
      <c r="R15" s="19">
        <f t="shared" ref="R15:R28" si="3">+M15-L15</f>
        <v>0</v>
      </c>
      <c r="S15" s="19">
        <f t="shared" si="2"/>
        <v>0</v>
      </c>
    </row>
    <row r="16" spans="1:19" ht="13.5" thickBot="1">
      <c r="A16" s="67">
        <f t="shared" si="0"/>
        <v>2004</v>
      </c>
      <c r="B16" s="14">
        <v>8882136.8000000007</v>
      </c>
      <c r="C16" s="14">
        <v>0</v>
      </c>
      <c r="D16" s="14">
        <v>8882136.8000000007</v>
      </c>
      <c r="E16" s="14">
        <v>8882136.8000000007</v>
      </c>
      <c r="F16" s="14">
        <v>0</v>
      </c>
      <c r="G16" s="14">
        <v>0</v>
      </c>
      <c r="I16" s="67">
        <f t="shared" si="1"/>
        <v>2004</v>
      </c>
      <c r="J16" s="14">
        <v>8882136.8000000007</v>
      </c>
      <c r="K16" s="14">
        <v>0</v>
      </c>
      <c r="L16" s="14">
        <v>8882136.8000000007</v>
      </c>
      <c r="M16" s="14">
        <v>8882136.8000000007</v>
      </c>
      <c r="N16" s="14">
        <v>0</v>
      </c>
      <c r="O16" s="14">
        <v>0</v>
      </c>
      <c r="R16" s="19">
        <f t="shared" si="3"/>
        <v>0</v>
      </c>
      <c r="S16" s="19">
        <f t="shared" si="2"/>
        <v>0</v>
      </c>
    </row>
    <row r="17" spans="1:19" ht="13.5" thickBot="1">
      <c r="A17" s="67">
        <f t="shared" si="0"/>
        <v>2005</v>
      </c>
      <c r="B17" s="14">
        <v>10834258.4</v>
      </c>
      <c r="C17" s="65"/>
      <c r="D17" s="14">
        <v>11358062.4</v>
      </c>
      <c r="E17" s="15">
        <v>11358062.4</v>
      </c>
      <c r="F17" s="16"/>
      <c r="G17" s="16"/>
      <c r="I17" s="67">
        <f t="shared" si="1"/>
        <v>2005</v>
      </c>
      <c r="J17" s="14">
        <v>10834258.4</v>
      </c>
      <c r="K17" s="65">
        <f>+L17-J17</f>
        <v>523804</v>
      </c>
      <c r="L17" s="14">
        <v>11358062.4</v>
      </c>
      <c r="M17" s="15">
        <v>11358062.4</v>
      </c>
      <c r="N17" s="490">
        <f>+O17-K17</f>
        <v>0</v>
      </c>
      <c r="O17" s="490">
        <f>+M17-J17</f>
        <v>523804</v>
      </c>
      <c r="R17" s="19">
        <f t="shared" si="3"/>
        <v>0</v>
      </c>
      <c r="S17" s="19">
        <f t="shared" si="2"/>
        <v>523804</v>
      </c>
    </row>
    <row r="18" spans="1:19">
      <c r="A18" s="67">
        <f t="shared" si="0"/>
        <v>2006</v>
      </c>
      <c r="B18" s="14">
        <v>9409962.4000000022</v>
      </c>
      <c r="C18" s="14">
        <v>0</v>
      </c>
      <c r="D18" s="14">
        <v>9409962.4000000004</v>
      </c>
      <c r="E18" s="14">
        <v>9409962.4000000004</v>
      </c>
      <c r="F18" s="14">
        <v>0</v>
      </c>
      <c r="G18" s="14">
        <v>0</v>
      </c>
      <c r="I18" s="67">
        <f t="shared" si="1"/>
        <v>2006</v>
      </c>
      <c r="J18" s="14">
        <v>9409962.4000000022</v>
      </c>
      <c r="K18" s="14">
        <v>0</v>
      </c>
      <c r="L18" s="14">
        <v>9409962.4000000004</v>
      </c>
      <c r="M18" s="14">
        <v>9409962.4000000004</v>
      </c>
      <c r="N18" s="14">
        <v>0</v>
      </c>
      <c r="O18" s="14">
        <v>0</v>
      </c>
      <c r="R18" s="19">
        <f t="shared" si="3"/>
        <v>0</v>
      </c>
      <c r="S18" s="19">
        <f t="shared" si="2"/>
        <v>0</v>
      </c>
    </row>
    <row r="19" spans="1:19" ht="13.5" thickBot="1">
      <c r="A19" s="67">
        <f t="shared" si="0"/>
        <v>2007</v>
      </c>
      <c r="B19" s="14">
        <v>11106523.427999999</v>
      </c>
      <c r="C19" s="14">
        <v>0</v>
      </c>
      <c r="D19" s="14">
        <v>11106523.428000001</v>
      </c>
      <c r="E19" s="14">
        <v>11106572.116726121</v>
      </c>
      <c r="F19" s="14">
        <v>48.688726119697094</v>
      </c>
      <c r="G19" s="14">
        <v>48.688726119697094</v>
      </c>
      <c r="I19" s="67">
        <f t="shared" si="1"/>
        <v>2007</v>
      </c>
      <c r="J19" s="14">
        <v>11106523.427999999</v>
      </c>
      <c r="K19" s="14">
        <v>0</v>
      </c>
      <c r="L19" s="14">
        <v>11106523.428000001</v>
      </c>
      <c r="M19" s="14">
        <v>11106572.116726121</v>
      </c>
      <c r="N19" s="14">
        <v>48.688726119697094</v>
      </c>
      <c r="O19" s="14">
        <v>48.688726119697094</v>
      </c>
      <c r="R19" s="19">
        <f t="shared" si="3"/>
        <v>48.688726119697094</v>
      </c>
      <c r="S19" s="19">
        <f t="shared" si="2"/>
        <v>48.688726121559739</v>
      </c>
    </row>
    <row r="20" spans="1:19" ht="13.5" thickBot="1">
      <c r="A20" s="67">
        <f t="shared" si="0"/>
        <v>2008</v>
      </c>
      <c r="B20" s="14">
        <v>13879958.5296</v>
      </c>
      <c r="C20" s="14">
        <v>599628.67040000111</v>
      </c>
      <c r="D20" s="65"/>
      <c r="E20" s="14">
        <v>14558436.727452863</v>
      </c>
      <c r="F20" s="16"/>
      <c r="G20" s="16"/>
      <c r="I20" s="67">
        <f t="shared" si="1"/>
        <v>2008</v>
      </c>
      <c r="J20" s="14">
        <v>13879958.5296</v>
      </c>
      <c r="K20" s="14">
        <v>599628.67040000111</v>
      </c>
      <c r="L20" s="65">
        <f>+K20+J20</f>
        <v>14479587.200000001</v>
      </c>
      <c r="M20" s="14">
        <v>14558436.727452863</v>
      </c>
      <c r="N20" s="490">
        <f>+O20-K20</f>
        <v>78849.52745286189</v>
      </c>
      <c r="O20" s="490">
        <f>+M20-J20</f>
        <v>678478.197852863</v>
      </c>
      <c r="R20" s="19">
        <f t="shared" si="3"/>
        <v>78849.52745286189</v>
      </c>
      <c r="S20" s="19">
        <f t="shared" si="2"/>
        <v>678478.197852863</v>
      </c>
    </row>
    <row r="21" spans="1:19" ht="13.5" thickBot="1">
      <c r="A21" s="67">
        <f t="shared" si="0"/>
        <v>2009</v>
      </c>
      <c r="B21" s="14">
        <v>13253107.859999999</v>
      </c>
      <c r="C21" s="14">
        <v>370184.22000000067</v>
      </c>
      <c r="D21" s="14">
        <v>13623292.08</v>
      </c>
      <c r="E21" s="14">
        <v>13687842.84829762</v>
      </c>
      <c r="F21" s="14">
        <v>64550.768297620118</v>
      </c>
      <c r="G21" s="14">
        <v>434734.98829762079</v>
      </c>
      <c r="I21" s="67">
        <f t="shared" si="1"/>
        <v>2009</v>
      </c>
      <c r="J21" s="14">
        <v>13253107.859999999</v>
      </c>
      <c r="K21" s="14">
        <v>370184.22000000067</v>
      </c>
      <c r="L21" s="14">
        <v>13623292.08</v>
      </c>
      <c r="M21" s="14">
        <v>13687842.84829762</v>
      </c>
      <c r="N21" s="14">
        <v>64550.768297620118</v>
      </c>
      <c r="O21" s="14">
        <v>434734.98829762079</v>
      </c>
      <c r="R21" s="19">
        <f t="shared" si="3"/>
        <v>64550.768297620118</v>
      </c>
      <c r="S21" s="19">
        <f t="shared" si="2"/>
        <v>434734.98829762079</v>
      </c>
    </row>
    <row r="22" spans="1:19" ht="13.5" thickBot="1">
      <c r="A22" s="67">
        <f t="shared" si="0"/>
        <v>2010</v>
      </c>
      <c r="B22" s="14">
        <v>14054589.792000001</v>
      </c>
      <c r="C22" s="14">
        <v>1104070.4279999975</v>
      </c>
      <c r="D22" s="65"/>
      <c r="E22" s="16"/>
      <c r="F22" s="17">
        <v>148830.16108126193</v>
      </c>
      <c r="G22" s="14">
        <v>1252900.5890812594</v>
      </c>
      <c r="I22" s="67">
        <f t="shared" si="1"/>
        <v>2010</v>
      </c>
      <c r="J22" s="14">
        <v>14054589.792000001</v>
      </c>
      <c r="K22" s="14">
        <v>1104070.4279999975</v>
      </c>
      <c r="L22" s="65">
        <f>+K22+J22</f>
        <v>15158660.219999999</v>
      </c>
      <c r="M22" s="490">
        <f>+L22+N22</f>
        <v>15307490.381081261</v>
      </c>
      <c r="N22" s="17">
        <v>148830.16108126193</v>
      </c>
      <c r="O22" s="14">
        <v>1252900.5890812594</v>
      </c>
      <c r="R22" s="19">
        <f t="shared" si="3"/>
        <v>148830.16108126193</v>
      </c>
      <c r="S22" s="19">
        <f t="shared" si="2"/>
        <v>1252900.5890812594</v>
      </c>
    </row>
    <row r="23" spans="1:19" ht="13.5" thickBot="1">
      <c r="A23" s="67">
        <f t="shared" si="0"/>
        <v>2011</v>
      </c>
      <c r="B23" s="14">
        <v>13322088.800000001</v>
      </c>
      <c r="C23" s="14">
        <v>1041421.5999999996</v>
      </c>
      <c r="D23" s="14">
        <v>14363510.4</v>
      </c>
      <c r="E23" s="14">
        <v>14504326.439680891</v>
      </c>
      <c r="F23" s="14">
        <v>140816.03968089074</v>
      </c>
      <c r="G23" s="14">
        <v>1182237.6396808904</v>
      </c>
      <c r="I23" s="67">
        <f t="shared" si="1"/>
        <v>2011</v>
      </c>
      <c r="J23" s="14">
        <v>13322088.800000001</v>
      </c>
      <c r="K23" s="14">
        <v>1041421.5999999996</v>
      </c>
      <c r="L23" s="14">
        <v>14363510.4</v>
      </c>
      <c r="M23" s="14">
        <v>14504326.439680891</v>
      </c>
      <c r="N23" s="14">
        <v>140816.03968089074</v>
      </c>
      <c r="O23" s="14">
        <v>1182237.6396808904</v>
      </c>
      <c r="R23" s="19">
        <f t="shared" si="3"/>
        <v>140816.03968089074</v>
      </c>
      <c r="S23" s="19">
        <f t="shared" si="2"/>
        <v>1182237.6396808904</v>
      </c>
    </row>
    <row r="24" spans="1:19" ht="13.5" thickBot="1">
      <c r="A24" s="67">
        <f t="shared" si="0"/>
        <v>2012</v>
      </c>
      <c r="B24" s="65"/>
      <c r="C24" s="14">
        <v>1260792.4000000022</v>
      </c>
      <c r="D24" s="65"/>
      <c r="E24" s="65"/>
      <c r="F24" s="16"/>
      <c r="G24" s="14">
        <v>1418211.2324873954</v>
      </c>
      <c r="I24" s="67">
        <f t="shared" si="1"/>
        <v>2012</v>
      </c>
      <c r="J24" s="65">
        <v>12793027</v>
      </c>
      <c r="K24" s="14">
        <v>1260792.4000000022</v>
      </c>
      <c r="L24" s="65">
        <f>+K24+J24</f>
        <v>14053819.400000002</v>
      </c>
      <c r="M24" s="65">
        <f>+L24+N24</f>
        <v>14211238.232487395</v>
      </c>
      <c r="N24" s="490">
        <f>+O24-K24</f>
        <v>157418.83248739317</v>
      </c>
      <c r="O24" s="14">
        <v>1418211.2324873954</v>
      </c>
      <c r="Q24" s="19"/>
      <c r="R24" s="19">
        <f t="shared" si="3"/>
        <v>157418.83248739317</v>
      </c>
      <c r="S24" s="19">
        <f t="shared" si="2"/>
        <v>1418211.2324873954</v>
      </c>
    </row>
    <row r="25" spans="1:19">
      <c r="A25" s="67">
        <f t="shared" si="0"/>
        <v>2013</v>
      </c>
      <c r="B25" s="14">
        <v>11283604.666666666</v>
      </c>
      <c r="C25" s="14">
        <v>2238746.4000000022</v>
      </c>
      <c r="D25" s="14">
        <v>13522351.066666668</v>
      </c>
      <c r="E25" s="14">
        <v>14133190.101154054</v>
      </c>
      <c r="F25" s="14">
        <v>610839.0344873853</v>
      </c>
      <c r="G25" s="14">
        <v>2849585.4344873875</v>
      </c>
      <c r="I25" s="67">
        <f t="shared" si="1"/>
        <v>2013</v>
      </c>
      <c r="J25" s="14">
        <v>11283604.666666666</v>
      </c>
      <c r="K25" s="14">
        <v>2238746.4000000022</v>
      </c>
      <c r="L25" s="14">
        <v>13522351.066666668</v>
      </c>
      <c r="M25" s="14">
        <v>14133190.101154054</v>
      </c>
      <c r="N25" s="14">
        <v>610839.0344873853</v>
      </c>
      <c r="O25" s="14">
        <v>2849585.4344873875</v>
      </c>
      <c r="R25" s="19">
        <f t="shared" si="3"/>
        <v>610839.0344873853</v>
      </c>
      <c r="S25" s="19">
        <f t="shared" si="2"/>
        <v>2849585.4344873875</v>
      </c>
    </row>
    <row r="26" spans="1:19" ht="13.5" thickBot="1">
      <c r="A26" s="67">
        <f t="shared" si="0"/>
        <v>2014</v>
      </c>
      <c r="B26" s="14">
        <v>9051138.2666666675</v>
      </c>
      <c r="C26" s="14">
        <v>3864451.7333333325</v>
      </c>
      <c r="D26" s="14">
        <v>12915590</v>
      </c>
      <c r="E26" s="14">
        <v>14384127.493304566</v>
      </c>
      <c r="F26" s="14">
        <v>1468537.4933045655</v>
      </c>
      <c r="G26" s="14">
        <v>5332989.226637898</v>
      </c>
      <c r="I26" s="67">
        <f t="shared" si="1"/>
        <v>2014</v>
      </c>
      <c r="J26" s="14">
        <v>9051138.2666666675</v>
      </c>
      <c r="K26" s="14">
        <v>3864451.7333333325</v>
      </c>
      <c r="L26" s="14">
        <v>12915590</v>
      </c>
      <c r="M26" s="14">
        <v>14384127.493304566</v>
      </c>
      <c r="N26" s="14">
        <v>1468537.4933045655</v>
      </c>
      <c r="O26" s="14">
        <v>5332989.226637898</v>
      </c>
      <c r="R26" s="19">
        <f t="shared" si="3"/>
        <v>1468537.4933045655</v>
      </c>
      <c r="S26" s="19">
        <f t="shared" si="2"/>
        <v>5332989.226637898</v>
      </c>
    </row>
    <row r="27" spans="1:19" ht="13.5" thickBot="1">
      <c r="A27" s="67">
        <f>+A28-1</f>
        <v>2015</v>
      </c>
      <c r="B27" s="14">
        <v>5799550</v>
      </c>
      <c r="C27" s="14">
        <v>5198193.8666666672</v>
      </c>
      <c r="D27" s="16"/>
      <c r="E27" s="16"/>
      <c r="F27" s="16"/>
      <c r="G27" s="14">
        <v>8348138.9815967157</v>
      </c>
      <c r="I27" s="67">
        <f>+I28-1</f>
        <v>2015</v>
      </c>
      <c r="J27" s="14">
        <v>5799550</v>
      </c>
      <c r="K27" s="14">
        <v>5198193.8666666672</v>
      </c>
      <c r="L27" s="490">
        <f>+K27+J27</f>
        <v>10997743.866666667</v>
      </c>
      <c r="M27" s="490">
        <f>+J27+O27</f>
        <v>14147688.981596716</v>
      </c>
      <c r="N27" s="490">
        <f>+O27-K27</f>
        <v>3149945.1149300486</v>
      </c>
      <c r="O27" s="14">
        <v>8348138.9815967157</v>
      </c>
      <c r="R27" s="19">
        <f t="shared" si="3"/>
        <v>3149945.1149300486</v>
      </c>
      <c r="S27" s="19">
        <f t="shared" si="2"/>
        <v>8348138.9815967157</v>
      </c>
    </row>
    <row r="28" spans="1:19">
      <c r="A28" s="67">
        <f>+EndYear</f>
        <v>2016</v>
      </c>
      <c r="B28" s="14">
        <v>2863580.4</v>
      </c>
      <c r="C28" s="14">
        <v>5014145.8666666672</v>
      </c>
      <c r="D28" s="14">
        <v>7877726.2666666666</v>
      </c>
      <c r="E28" s="14">
        <v>15009735.806844674</v>
      </c>
      <c r="F28" s="14">
        <v>7132009.5401780074</v>
      </c>
      <c r="G28" s="14">
        <v>12146155.406844676</v>
      </c>
      <c r="I28" s="67">
        <f>+EndYear</f>
        <v>2016</v>
      </c>
      <c r="J28" s="14">
        <v>2863580.4</v>
      </c>
      <c r="K28" s="14">
        <v>5014145.8666666672</v>
      </c>
      <c r="L28" s="14">
        <v>7877726.2666666666</v>
      </c>
      <c r="M28" s="14">
        <v>15009735.806844674</v>
      </c>
      <c r="N28" s="14">
        <v>7132009.5401780074</v>
      </c>
      <c r="O28" s="14">
        <v>12146155.406844676</v>
      </c>
      <c r="R28" s="19">
        <f t="shared" si="3"/>
        <v>7132009.5401780074</v>
      </c>
      <c r="S28" s="19">
        <f t="shared" si="2"/>
        <v>12146155.406844674</v>
      </c>
    </row>
    <row r="29" spans="1:19">
      <c r="A29" s="67"/>
      <c r="B29" s="14"/>
      <c r="C29" s="14"/>
      <c r="D29" s="14"/>
      <c r="E29" s="14"/>
      <c r="F29" s="14"/>
      <c r="G29" s="14"/>
      <c r="I29" s="67"/>
      <c r="J29" s="14"/>
      <c r="K29" s="14"/>
      <c r="L29" s="14"/>
      <c r="M29" s="14"/>
      <c r="N29" s="14"/>
      <c r="O29" s="14"/>
      <c r="R29" s="19"/>
      <c r="S29" s="19"/>
    </row>
    <row r="30" spans="1:19">
      <c r="A30" s="67" t="s">
        <v>10</v>
      </c>
      <c r="B30" s="14">
        <f>+J30</f>
        <v>152688623.14293334</v>
      </c>
      <c r="C30" s="14">
        <f t="shared" ref="C30:G30" si="4">+K30</f>
        <v>21215439.18506667</v>
      </c>
      <c r="D30" s="14">
        <f t="shared" si="4"/>
        <v>173904062.32800004</v>
      </c>
      <c r="E30" s="14">
        <f t="shared" si="4"/>
        <v>186855907.52862617</v>
      </c>
      <c r="F30" s="14">
        <f t="shared" si="4"/>
        <v>12951845.200626153</v>
      </c>
      <c r="G30" s="14">
        <f t="shared" si="4"/>
        <v>34167284.385692827</v>
      </c>
      <c r="I30" s="67" t="s">
        <v>10</v>
      </c>
      <c r="J30" s="14">
        <f t="shared" ref="J30:O30" si="5">SUM(J14:J29)</f>
        <v>152688623.14293334</v>
      </c>
      <c r="K30" s="14">
        <f t="shared" si="5"/>
        <v>21215439.18506667</v>
      </c>
      <c r="L30" s="14">
        <f t="shared" si="5"/>
        <v>173904062.32800004</v>
      </c>
      <c r="M30" s="14">
        <f t="shared" si="5"/>
        <v>186855907.52862617</v>
      </c>
      <c r="N30" s="14">
        <f t="shared" si="5"/>
        <v>12951845.200626153</v>
      </c>
      <c r="O30" s="14">
        <f t="shared" si="5"/>
        <v>34167284.385692827</v>
      </c>
      <c r="R30" s="19"/>
      <c r="S30" s="19"/>
    </row>
    <row r="31" spans="1:19">
      <c r="A31" s="68"/>
      <c r="B31" s="18"/>
      <c r="C31" s="18"/>
      <c r="D31" s="18"/>
      <c r="E31" s="18"/>
      <c r="F31" s="18"/>
      <c r="G31" s="18"/>
      <c r="I31" s="68"/>
      <c r="J31" s="18"/>
      <c r="K31" s="18"/>
      <c r="L31" s="18"/>
      <c r="M31" s="18"/>
      <c r="N31" s="18"/>
      <c r="O31" s="18"/>
    </row>
    <row r="32" spans="1:19" ht="15.75">
      <c r="G32" s="1"/>
    </row>
    <row r="33" spans="7:15" ht="15.75">
      <c r="G33" s="1"/>
      <c r="J33" s="19"/>
      <c r="K33" s="19"/>
      <c r="L33" s="19"/>
      <c r="M33" s="19"/>
      <c r="O33" s="19"/>
    </row>
    <row r="34" spans="7:15" ht="15.75">
      <c r="G34" s="1"/>
      <c r="M34" s="19"/>
    </row>
    <row r="35" spans="7:15">
      <c r="G35" s="19"/>
    </row>
    <row r="36" spans="7:15">
      <c r="G36" s="19"/>
    </row>
    <row r="37" spans="7:15">
      <c r="G37" s="19"/>
    </row>
    <row r="38" spans="7:15">
      <c r="G38" s="19"/>
    </row>
    <row r="39" spans="7:15">
      <c r="G39" s="19"/>
    </row>
    <row r="40" spans="7:15">
      <c r="G40" s="19"/>
    </row>
  </sheetData>
  <pageMargins left="0.7" right="0.7" top="0.75" bottom="0.75" header="0.3" footer="0.3"/>
  <pageSetup orientation="portrait" horizontalDpi="1200" verticalDpi="1200" r:id="rId1"/>
  <ignoredErrors>
    <ignoredError sqref="N17:O17 O20" unlockedFormula="1"/>
    <ignoredError sqref="B9:AC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showGridLines="0" workbookViewId="0"/>
  </sheetViews>
  <sheetFormatPr defaultRowHeight="12.75"/>
  <cols>
    <col min="1" max="7" width="15.42578125" customWidth="1"/>
    <col min="8" max="8" width="14.5703125" customWidth="1"/>
    <col min="9" max="15" width="15.42578125" customWidth="1"/>
    <col min="16" max="16" width="11.42578125" bestFit="1" customWidth="1"/>
    <col min="18" max="18" width="11.42578125" customWidth="1"/>
    <col min="19" max="19" width="11.42578125" bestFit="1" customWidth="1"/>
  </cols>
  <sheetData>
    <row r="1" spans="1:19" ht="15.75">
      <c r="A1" s="1" t="s">
        <v>0</v>
      </c>
      <c r="I1" s="1" t="s">
        <v>0</v>
      </c>
    </row>
    <row r="2" spans="1:19" ht="15.75">
      <c r="A2" s="101" t="str">
        <f>+"Analysis of Loss &amp; LAE Reserves as of "&amp;TEXT(EvalDate,"mm/dd/yyyy")</f>
        <v>Analysis of Loss &amp; LAE Reserves as of 12/31/2016</v>
      </c>
      <c r="B2" s="102"/>
      <c r="C2" s="102"/>
      <c r="D2" s="102"/>
      <c r="I2" s="1" t="str">
        <f>+A2</f>
        <v>Analysis of Loss &amp; LAE Reserves as of 12/31/2016</v>
      </c>
    </row>
    <row r="3" spans="1:19" ht="15.75">
      <c r="A3" s="1" t="s">
        <v>1</v>
      </c>
      <c r="I3" s="1" t="s">
        <v>1</v>
      </c>
    </row>
    <row r="4" spans="1:19" ht="15.75">
      <c r="A4" s="1"/>
      <c r="I4" s="1"/>
    </row>
    <row r="5" spans="1:19" ht="15.75">
      <c r="A5" s="1" t="s">
        <v>2</v>
      </c>
      <c r="I5" s="1" t="s">
        <v>2</v>
      </c>
    </row>
    <row r="6" spans="1:19" ht="15.75">
      <c r="A6" s="1"/>
      <c r="I6" s="1"/>
    </row>
    <row r="7" spans="1:19" ht="15.75">
      <c r="A7" s="1"/>
      <c r="B7" s="2"/>
      <c r="C7" s="2"/>
      <c r="D7" s="2"/>
      <c r="E7" s="2"/>
      <c r="F7" s="2"/>
      <c r="G7" s="2"/>
      <c r="H7" s="2"/>
      <c r="I7" s="1"/>
      <c r="J7" s="2"/>
      <c r="K7" s="2"/>
      <c r="L7" s="2"/>
      <c r="M7" s="2"/>
      <c r="N7" s="2"/>
      <c r="O7" s="2"/>
    </row>
    <row r="8" spans="1:19" ht="15.75">
      <c r="A8" s="3"/>
      <c r="B8" s="4"/>
      <c r="C8" s="4"/>
      <c r="D8" s="4"/>
      <c r="E8" s="4"/>
      <c r="F8" s="4"/>
      <c r="G8" s="4"/>
      <c r="H8" s="2"/>
      <c r="I8" s="3"/>
      <c r="J8" s="4"/>
      <c r="K8" s="4"/>
      <c r="L8" s="4"/>
      <c r="M8" s="4"/>
      <c r="N8" s="4"/>
      <c r="O8" s="4"/>
    </row>
    <row r="9" spans="1:19" ht="15.75">
      <c r="A9" s="3"/>
      <c r="B9" s="5" t="s">
        <v>3</v>
      </c>
      <c r="C9" s="6" t="s">
        <v>4</v>
      </c>
      <c r="D9" s="7" t="s">
        <v>5</v>
      </c>
      <c r="E9" s="7" t="s">
        <v>6</v>
      </c>
      <c r="F9" s="7" t="s">
        <v>7</v>
      </c>
      <c r="G9" s="7" t="s">
        <v>8</v>
      </c>
      <c r="H9" s="2"/>
      <c r="I9" s="3"/>
      <c r="J9" s="5" t="s">
        <v>3</v>
      </c>
      <c r="K9" s="6" t="s">
        <v>4</v>
      </c>
      <c r="L9" s="7" t="s">
        <v>5</v>
      </c>
      <c r="M9" s="7" t="s">
        <v>6</v>
      </c>
      <c r="N9" s="7" t="s">
        <v>7</v>
      </c>
      <c r="O9" s="7" t="s">
        <v>8</v>
      </c>
    </row>
    <row r="10" spans="1:19" ht="15.75">
      <c r="A10" s="8"/>
      <c r="B10" s="98"/>
      <c r="C10" s="98"/>
      <c r="D10" s="99"/>
      <c r="E10" s="99" t="s">
        <v>9</v>
      </c>
      <c r="F10" s="99"/>
      <c r="G10" s="99" t="s">
        <v>10</v>
      </c>
      <c r="H10" s="2"/>
      <c r="I10" s="8"/>
      <c r="J10" s="4"/>
      <c r="K10" s="4"/>
      <c r="L10" s="9"/>
      <c r="M10" s="9" t="s">
        <v>9</v>
      </c>
      <c r="N10" s="9"/>
      <c r="O10" s="9" t="s">
        <v>10</v>
      </c>
    </row>
    <row r="11" spans="1:19" ht="15.75">
      <c r="A11" s="10" t="s">
        <v>11</v>
      </c>
      <c r="B11" s="99" t="s">
        <v>12</v>
      </c>
      <c r="C11" s="99" t="s">
        <v>13</v>
      </c>
      <c r="D11" s="99" t="s">
        <v>14</v>
      </c>
      <c r="E11" s="99" t="s">
        <v>15</v>
      </c>
      <c r="F11" s="99" t="s">
        <v>16</v>
      </c>
      <c r="G11" s="99" t="s">
        <v>17</v>
      </c>
      <c r="H11" s="2"/>
      <c r="I11" s="10" t="s">
        <v>11</v>
      </c>
      <c r="J11" s="9" t="s">
        <v>12</v>
      </c>
      <c r="K11" s="9" t="s">
        <v>13</v>
      </c>
      <c r="L11" s="9" t="s">
        <v>14</v>
      </c>
      <c r="M11" s="9" t="s">
        <v>15</v>
      </c>
      <c r="N11" s="9" t="s">
        <v>16</v>
      </c>
      <c r="O11" s="9" t="s">
        <v>17</v>
      </c>
    </row>
    <row r="12" spans="1:19" ht="15.75">
      <c r="A12" s="11" t="s">
        <v>18</v>
      </c>
      <c r="B12" s="100" t="s">
        <v>17</v>
      </c>
      <c r="C12" s="100" t="s">
        <v>19</v>
      </c>
      <c r="D12" s="100" t="s">
        <v>17</v>
      </c>
      <c r="E12" s="100" t="s">
        <v>17</v>
      </c>
      <c r="F12" s="100" t="s">
        <v>19</v>
      </c>
      <c r="G12" s="100" t="str">
        <f>F12</f>
        <v>Reserves</v>
      </c>
      <c r="H12" s="2"/>
      <c r="I12" s="11" t="s">
        <v>18</v>
      </c>
      <c r="J12" s="12" t="s">
        <v>17</v>
      </c>
      <c r="K12" s="12" t="s">
        <v>19</v>
      </c>
      <c r="L12" s="12" t="s">
        <v>17</v>
      </c>
      <c r="M12" s="12" t="s">
        <v>17</v>
      </c>
      <c r="N12" s="12" t="s">
        <v>19</v>
      </c>
      <c r="O12" s="12" t="str">
        <f>N12</f>
        <v>Reserves</v>
      </c>
    </row>
    <row r="13" spans="1:19">
      <c r="A13" s="66"/>
      <c r="B13" s="13"/>
      <c r="C13" s="13"/>
      <c r="D13" s="13"/>
      <c r="E13" s="13"/>
      <c r="F13" s="13"/>
      <c r="G13" s="13"/>
      <c r="I13" s="66"/>
      <c r="J13" s="13"/>
      <c r="K13" s="13"/>
      <c r="L13" s="13"/>
      <c r="M13" s="13"/>
      <c r="N13" s="13"/>
      <c r="O13" s="13"/>
    </row>
    <row r="14" spans="1:19">
      <c r="A14" s="67">
        <f t="shared" ref="A14:A26" si="0">+A15-1</f>
        <v>2002</v>
      </c>
      <c r="B14" s="14">
        <v>7570799.2000000002</v>
      </c>
      <c r="C14" s="14">
        <v>0</v>
      </c>
      <c r="D14" s="14">
        <v>7570799.2000000002</v>
      </c>
      <c r="E14" s="14">
        <v>7570799.2000000002</v>
      </c>
      <c r="F14" s="14">
        <v>0</v>
      </c>
      <c r="G14" s="14">
        <v>0</v>
      </c>
      <c r="I14" s="67">
        <f t="shared" ref="I14:I26" si="1">+I15-1</f>
        <v>2002</v>
      </c>
      <c r="J14" s="14">
        <v>7570799.2000000002</v>
      </c>
      <c r="K14" s="14">
        <v>0</v>
      </c>
      <c r="L14" s="14">
        <v>7570799.2000000002</v>
      </c>
      <c r="M14" s="14">
        <v>7570799.2000000002</v>
      </c>
      <c r="N14" s="14">
        <v>0</v>
      </c>
      <c r="O14" s="14">
        <v>0</v>
      </c>
      <c r="R14" s="19">
        <f>+M14-L14</f>
        <v>0</v>
      </c>
      <c r="S14" s="19">
        <f t="shared" ref="S14:S28" si="2">+M14-J14</f>
        <v>0</v>
      </c>
    </row>
    <row r="15" spans="1:19">
      <c r="A15" s="67">
        <f t="shared" si="0"/>
        <v>2003</v>
      </c>
      <c r="B15" s="14">
        <v>8584297.5999999996</v>
      </c>
      <c r="C15" s="14">
        <v>0</v>
      </c>
      <c r="D15" s="14">
        <v>8584297.5999999996</v>
      </c>
      <c r="E15" s="14">
        <v>8584297.5999999996</v>
      </c>
      <c r="F15" s="14">
        <v>0</v>
      </c>
      <c r="G15" s="14">
        <v>0</v>
      </c>
      <c r="I15" s="67">
        <f t="shared" si="1"/>
        <v>2003</v>
      </c>
      <c r="J15" s="14">
        <v>8584297.5999999996</v>
      </c>
      <c r="K15" s="14">
        <v>0</v>
      </c>
      <c r="L15" s="14">
        <v>8584297.5999999996</v>
      </c>
      <c r="M15" s="14">
        <v>8584297.5999999996</v>
      </c>
      <c r="N15" s="14">
        <v>0</v>
      </c>
      <c r="O15" s="14">
        <v>0</v>
      </c>
      <c r="R15" s="19">
        <f t="shared" ref="R15:R28" si="3">+M15-L15</f>
        <v>0</v>
      </c>
      <c r="S15" s="19">
        <f t="shared" si="2"/>
        <v>0</v>
      </c>
    </row>
    <row r="16" spans="1:19" ht="13.5" thickBot="1">
      <c r="A16" s="67">
        <f t="shared" si="0"/>
        <v>2004</v>
      </c>
      <c r="B16" s="14">
        <v>8882136.8000000007</v>
      </c>
      <c r="C16" s="14">
        <v>0</v>
      </c>
      <c r="D16" s="14">
        <v>8882136.8000000007</v>
      </c>
      <c r="E16" s="14">
        <v>8882136.8000000007</v>
      </c>
      <c r="F16" s="14">
        <v>0</v>
      </c>
      <c r="G16" s="14">
        <v>0</v>
      </c>
      <c r="I16" s="67">
        <f t="shared" si="1"/>
        <v>2004</v>
      </c>
      <c r="J16" s="14">
        <v>8882136.8000000007</v>
      </c>
      <c r="K16" s="14">
        <v>0</v>
      </c>
      <c r="L16" s="14">
        <v>8882136.8000000007</v>
      </c>
      <c r="M16" s="14">
        <v>8882136.8000000007</v>
      </c>
      <c r="N16" s="14">
        <v>0</v>
      </c>
      <c r="O16" s="14">
        <v>0</v>
      </c>
      <c r="R16" s="19">
        <f t="shared" si="3"/>
        <v>0</v>
      </c>
      <c r="S16" s="19">
        <f t="shared" si="2"/>
        <v>0</v>
      </c>
    </row>
    <row r="17" spans="1:19" ht="13.5" thickBot="1">
      <c r="A17" s="67">
        <f t="shared" si="0"/>
        <v>2005</v>
      </c>
      <c r="B17" s="14">
        <v>10834258.4</v>
      </c>
      <c r="C17" s="65"/>
      <c r="D17" s="14">
        <v>11358062.4</v>
      </c>
      <c r="E17" s="15">
        <v>11358062.4</v>
      </c>
      <c r="F17" s="16"/>
      <c r="G17" s="16"/>
      <c r="I17" s="67">
        <f t="shared" si="1"/>
        <v>2005</v>
      </c>
      <c r="J17" s="14">
        <v>10834258.4</v>
      </c>
      <c r="K17" s="65">
        <f>+L17-J17</f>
        <v>523804</v>
      </c>
      <c r="L17" s="14">
        <v>11358062.4</v>
      </c>
      <c r="M17" s="15">
        <v>11358062.4</v>
      </c>
      <c r="N17" s="16">
        <f>+M17-L17</f>
        <v>0</v>
      </c>
      <c r="O17" s="16">
        <f>+M17-J17</f>
        <v>523804</v>
      </c>
      <c r="R17" s="19">
        <f t="shared" si="3"/>
        <v>0</v>
      </c>
      <c r="S17" s="19">
        <f t="shared" si="2"/>
        <v>523804</v>
      </c>
    </row>
    <row r="18" spans="1:19">
      <c r="A18" s="67">
        <f t="shared" si="0"/>
        <v>2006</v>
      </c>
      <c r="B18" s="14">
        <v>9409962.4000000022</v>
      </c>
      <c r="C18" s="14">
        <v>0</v>
      </c>
      <c r="D18" s="14">
        <v>9409962.4000000004</v>
      </c>
      <c r="E18" s="14">
        <v>9409962.4000000004</v>
      </c>
      <c r="F18" s="14">
        <v>0</v>
      </c>
      <c r="G18" s="14">
        <v>0</v>
      </c>
      <c r="I18" s="67">
        <f t="shared" si="1"/>
        <v>2006</v>
      </c>
      <c r="J18" s="14">
        <v>9409962.4000000022</v>
      </c>
      <c r="K18" s="14">
        <v>0</v>
      </c>
      <c r="L18" s="14">
        <v>9409962.4000000004</v>
      </c>
      <c r="M18" s="14">
        <v>9409962.4000000004</v>
      </c>
      <c r="N18" s="14">
        <v>0</v>
      </c>
      <c r="O18" s="14">
        <v>0</v>
      </c>
      <c r="R18" s="19">
        <f t="shared" si="3"/>
        <v>0</v>
      </c>
      <c r="S18" s="19">
        <f t="shared" si="2"/>
        <v>0</v>
      </c>
    </row>
    <row r="19" spans="1:19" ht="13.5" thickBot="1">
      <c r="A19" s="67">
        <f t="shared" si="0"/>
        <v>2007</v>
      </c>
      <c r="B19" s="14">
        <v>11106523.427999999</v>
      </c>
      <c r="C19" s="14">
        <v>0</v>
      </c>
      <c r="D19" s="14">
        <v>11106523.428000001</v>
      </c>
      <c r="E19" s="14">
        <v>11106572.116726121</v>
      </c>
      <c r="F19" s="14">
        <v>48.688726119697094</v>
      </c>
      <c r="G19" s="14">
        <v>48.688726119697094</v>
      </c>
      <c r="I19" s="67">
        <f t="shared" si="1"/>
        <v>2007</v>
      </c>
      <c r="J19" s="14">
        <v>11106523.427999999</v>
      </c>
      <c r="K19" s="14">
        <v>0</v>
      </c>
      <c r="L19" s="14">
        <v>11106523.428000001</v>
      </c>
      <c r="M19" s="14">
        <v>11106572.116726121</v>
      </c>
      <c r="N19" s="14">
        <v>48.688726119697094</v>
      </c>
      <c r="O19" s="14">
        <v>48.688726119697094</v>
      </c>
      <c r="R19" s="19">
        <f t="shared" si="3"/>
        <v>48.688726119697094</v>
      </c>
      <c r="S19" s="19">
        <f t="shared" si="2"/>
        <v>48.688726121559739</v>
      </c>
    </row>
    <row r="20" spans="1:19" ht="13.5" thickBot="1">
      <c r="A20" s="67">
        <f t="shared" si="0"/>
        <v>2008</v>
      </c>
      <c r="B20" s="14">
        <v>13879958.5296</v>
      </c>
      <c r="C20" s="14">
        <v>599628.67040000111</v>
      </c>
      <c r="D20" s="65"/>
      <c r="E20" s="14">
        <v>14558436.727452863</v>
      </c>
      <c r="F20" s="16"/>
      <c r="G20" s="16"/>
      <c r="I20" s="67">
        <f t="shared" si="1"/>
        <v>2008</v>
      </c>
      <c r="J20" s="14">
        <v>13879958.5296</v>
      </c>
      <c r="K20" s="14">
        <v>599628.67040000111</v>
      </c>
      <c r="L20" s="65">
        <f>+K20+J20</f>
        <v>14479587.200000001</v>
      </c>
      <c r="M20" s="14">
        <v>14558436.727452863</v>
      </c>
      <c r="N20" s="16">
        <f>+O20-K20</f>
        <v>78849.52745286189</v>
      </c>
      <c r="O20" s="16">
        <f>+M20-J20</f>
        <v>678478.197852863</v>
      </c>
      <c r="R20" s="19">
        <f t="shared" si="3"/>
        <v>78849.52745286189</v>
      </c>
      <c r="S20" s="19">
        <f t="shared" si="2"/>
        <v>678478.197852863</v>
      </c>
    </row>
    <row r="21" spans="1:19" ht="13.5" thickBot="1">
      <c r="A21" s="67">
        <f t="shared" si="0"/>
        <v>2009</v>
      </c>
      <c r="B21" s="14">
        <v>13253107.859999999</v>
      </c>
      <c r="C21" s="14">
        <v>370184.22000000067</v>
      </c>
      <c r="D21" s="14">
        <v>13623292.08</v>
      </c>
      <c r="E21" s="14">
        <v>13687842.84829762</v>
      </c>
      <c r="F21" s="14">
        <v>64550.768297620118</v>
      </c>
      <c r="G21" s="14">
        <v>434734.98829762079</v>
      </c>
      <c r="I21" s="67">
        <f t="shared" si="1"/>
        <v>2009</v>
      </c>
      <c r="J21" s="14">
        <v>13253107.859999999</v>
      </c>
      <c r="K21" s="14">
        <v>370184.22000000067</v>
      </c>
      <c r="L21" s="14">
        <v>13623292.08</v>
      </c>
      <c r="M21" s="14">
        <v>13687842.84829762</v>
      </c>
      <c r="N21" s="14">
        <v>64550.768297620118</v>
      </c>
      <c r="O21" s="14">
        <v>434734.98829762079</v>
      </c>
      <c r="R21" s="19">
        <f t="shared" si="3"/>
        <v>64550.768297620118</v>
      </c>
      <c r="S21" s="19">
        <f t="shared" si="2"/>
        <v>434734.98829762079</v>
      </c>
    </row>
    <row r="22" spans="1:19" ht="13.5" thickBot="1">
      <c r="A22" s="67">
        <f t="shared" si="0"/>
        <v>2010</v>
      </c>
      <c r="B22" s="14">
        <v>14054589.792000001</v>
      </c>
      <c r="C22" s="14">
        <v>1104070.4279999975</v>
      </c>
      <c r="D22" s="65"/>
      <c r="E22" s="16"/>
      <c r="F22" s="17">
        <v>148830.16108126193</v>
      </c>
      <c r="G22" s="14">
        <v>1252900.5890812594</v>
      </c>
      <c r="I22" s="67">
        <f t="shared" si="1"/>
        <v>2010</v>
      </c>
      <c r="J22" s="14">
        <v>14054589.792000001</v>
      </c>
      <c r="K22" s="14">
        <v>1104070.4279999975</v>
      </c>
      <c r="L22" s="65">
        <f>+K22+J22</f>
        <v>15158660.219999999</v>
      </c>
      <c r="M22" s="16">
        <f>+L22+N22</f>
        <v>15307490.381081261</v>
      </c>
      <c r="N22" s="17">
        <v>148830.16108126193</v>
      </c>
      <c r="O22" s="14">
        <v>1252900.5890812594</v>
      </c>
      <c r="R22" s="19">
        <f t="shared" si="3"/>
        <v>148830.16108126193</v>
      </c>
      <c r="S22" s="19">
        <f t="shared" si="2"/>
        <v>1252900.5890812594</v>
      </c>
    </row>
    <row r="23" spans="1:19" ht="13.5" thickBot="1">
      <c r="A23" s="67">
        <f t="shared" si="0"/>
        <v>2011</v>
      </c>
      <c r="B23" s="14">
        <v>13322088.800000001</v>
      </c>
      <c r="C23" s="14">
        <v>1041421.5999999996</v>
      </c>
      <c r="D23" s="14">
        <v>14363510.4</v>
      </c>
      <c r="E23" s="14">
        <v>14504326.439680891</v>
      </c>
      <c r="F23" s="14">
        <v>140816.03968089074</v>
      </c>
      <c r="G23" s="14">
        <v>1182237.6396808904</v>
      </c>
      <c r="I23" s="67">
        <f t="shared" si="1"/>
        <v>2011</v>
      </c>
      <c r="J23" s="14">
        <v>13322088.800000001</v>
      </c>
      <c r="K23" s="14">
        <v>1041421.5999999996</v>
      </c>
      <c r="L23" s="14">
        <v>14363510.4</v>
      </c>
      <c r="M23" s="14">
        <v>14504326.439680891</v>
      </c>
      <c r="N23" s="14">
        <v>140816.03968089074</v>
      </c>
      <c r="O23" s="14">
        <v>1182237.6396808904</v>
      </c>
      <c r="R23" s="19">
        <f t="shared" si="3"/>
        <v>140816.03968089074</v>
      </c>
      <c r="S23" s="19">
        <f t="shared" si="2"/>
        <v>1182237.6396808904</v>
      </c>
    </row>
    <row r="24" spans="1:19" ht="13.5" thickBot="1">
      <c r="A24" s="67">
        <f t="shared" si="0"/>
        <v>2012</v>
      </c>
      <c r="B24" s="65"/>
      <c r="C24" s="14">
        <v>1260792.4000000022</v>
      </c>
      <c r="D24" s="65"/>
      <c r="E24" s="65"/>
      <c r="F24" s="16"/>
      <c r="G24" s="14">
        <v>1418211.2324873954</v>
      </c>
      <c r="I24" s="67">
        <f t="shared" si="1"/>
        <v>2012</v>
      </c>
      <c r="J24" s="65"/>
      <c r="K24" s="14">
        <v>1260792.4000000022</v>
      </c>
      <c r="L24" s="65"/>
      <c r="M24" s="65"/>
      <c r="N24" s="16">
        <f>+O24-K24</f>
        <v>157418.83248739317</v>
      </c>
      <c r="O24" s="14">
        <v>1418211.2324873954</v>
      </c>
      <c r="R24" s="19">
        <f t="shared" si="3"/>
        <v>0</v>
      </c>
      <c r="S24" s="19">
        <f t="shared" si="2"/>
        <v>0</v>
      </c>
    </row>
    <row r="25" spans="1:19">
      <c r="A25" s="67">
        <f t="shared" si="0"/>
        <v>2013</v>
      </c>
      <c r="B25" s="14">
        <v>11283604.666666666</v>
      </c>
      <c r="C25" s="14">
        <v>2238746.4000000022</v>
      </c>
      <c r="D25" s="14">
        <v>13522351.066666668</v>
      </c>
      <c r="E25" s="14">
        <v>14133190.101154054</v>
      </c>
      <c r="F25" s="14">
        <v>610839.0344873853</v>
      </c>
      <c r="G25" s="14">
        <v>2849585.4344873875</v>
      </c>
      <c r="I25" s="67">
        <f t="shared" si="1"/>
        <v>2013</v>
      </c>
      <c r="J25" s="14">
        <v>11283604.666666666</v>
      </c>
      <c r="K25" s="14">
        <v>2238746.4000000022</v>
      </c>
      <c r="L25" s="14">
        <v>13522351.066666668</v>
      </c>
      <c r="M25" s="14">
        <v>14133190.101154054</v>
      </c>
      <c r="N25" s="14">
        <v>610839.0344873853</v>
      </c>
      <c r="O25" s="14">
        <v>2849585.4344873875</v>
      </c>
      <c r="R25" s="19">
        <f t="shared" si="3"/>
        <v>610839.0344873853</v>
      </c>
      <c r="S25" s="19">
        <f t="shared" si="2"/>
        <v>2849585.4344873875</v>
      </c>
    </row>
    <row r="26" spans="1:19" ht="13.5" thickBot="1">
      <c r="A26" s="67">
        <f t="shared" si="0"/>
        <v>2014</v>
      </c>
      <c r="B26" s="14">
        <v>9051138.2666666675</v>
      </c>
      <c r="C26" s="14">
        <v>3864451.7333333325</v>
      </c>
      <c r="D26" s="14">
        <v>12915590</v>
      </c>
      <c r="E26" s="14">
        <v>14384127.493304566</v>
      </c>
      <c r="F26" s="14">
        <v>1468537.4933045655</v>
      </c>
      <c r="G26" s="14">
        <v>5332989.226637898</v>
      </c>
      <c r="I26" s="67">
        <f t="shared" si="1"/>
        <v>2014</v>
      </c>
      <c r="J26" s="14">
        <v>9051138.2666666675</v>
      </c>
      <c r="K26" s="14">
        <v>3864451.7333333325</v>
      </c>
      <c r="L26" s="14">
        <v>12915590</v>
      </c>
      <c r="M26" s="14">
        <v>14384127.493304566</v>
      </c>
      <c r="N26" s="14">
        <v>1468537.4933045655</v>
      </c>
      <c r="O26" s="14">
        <v>5332989.226637898</v>
      </c>
      <c r="R26" s="19">
        <f t="shared" si="3"/>
        <v>1468537.4933045655</v>
      </c>
      <c r="S26" s="19">
        <f t="shared" si="2"/>
        <v>5332989.226637898</v>
      </c>
    </row>
    <row r="27" spans="1:19" ht="13.5" thickBot="1">
      <c r="A27" s="67">
        <f>+A28-1</f>
        <v>2015</v>
      </c>
      <c r="B27" s="14">
        <v>5799550</v>
      </c>
      <c r="C27" s="14">
        <v>5198193.8666666672</v>
      </c>
      <c r="D27" s="16"/>
      <c r="E27" s="16"/>
      <c r="F27" s="16"/>
      <c r="G27" s="14">
        <v>8348138.9815967157</v>
      </c>
      <c r="I27" s="67">
        <f>+I28-1</f>
        <v>2015</v>
      </c>
      <c r="J27" s="14">
        <v>5799550</v>
      </c>
      <c r="K27" s="14">
        <v>5198193.8666666672</v>
      </c>
      <c r="L27" s="16">
        <f>+K27+J27</f>
        <v>10997743.866666667</v>
      </c>
      <c r="M27" s="16">
        <f>+J27+O27</f>
        <v>14147688.981596716</v>
      </c>
      <c r="N27" s="16">
        <f>+O27-K27</f>
        <v>3149945.1149300486</v>
      </c>
      <c r="O27" s="14">
        <v>8348138.9815967157</v>
      </c>
      <c r="R27" s="19">
        <f t="shared" si="3"/>
        <v>3149945.1149300486</v>
      </c>
      <c r="S27" s="19">
        <f t="shared" si="2"/>
        <v>8348138.9815967157</v>
      </c>
    </row>
    <row r="28" spans="1:19">
      <c r="A28" s="67">
        <f>+EndYear</f>
        <v>2016</v>
      </c>
      <c r="B28" s="14">
        <v>2863580.4</v>
      </c>
      <c r="C28" s="14">
        <v>5014145.8666666672</v>
      </c>
      <c r="D28" s="14">
        <v>7877726.2666666666</v>
      </c>
      <c r="E28" s="14">
        <v>15009735.806844674</v>
      </c>
      <c r="F28" s="14">
        <v>7132009.5401780074</v>
      </c>
      <c r="G28" s="14">
        <v>12146155.406844676</v>
      </c>
      <c r="I28" s="67">
        <f>+EndYear</f>
        <v>2016</v>
      </c>
      <c r="J28" s="14">
        <v>2863580.4</v>
      </c>
      <c r="K28" s="14">
        <v>5014145.8666666672</v>
      </c>
      <c r="L28" s="14">
        <v>7877726.2666666666</v>
      </c>
      <c r="M28" s="14">
        <v>15009735.806844674</v>
      </c>
      <c r="N28" s="14">
        <v>7132009.5401780074</v>
      </c>
      <c r="O28" s="14">
        <v>12146155.406844676</v>
      </c>
      <c r="R28" s="19">
        <f t="shared" si="3"/>
        <v>7132009.5401780074</v>
      </c>
      <c r="S28" s="19">
        <f t="shared" si="2"/>
        <v>12146155.406844674</v>
      </c>
    </row>
    <row r="29" spans="1:19">
      <c r="A29" s="68"/>
      <c r="B29" s="18"/>
      <c r="C29" s="18"/>
      <c r="D29" s="18"/>
      <c r="E29" s="18"/>
      <c r="F29" s="18"/>
      <c r="G29" s="18"/>
      <c r="I29" s="68"/>
      <c r="J29" s="18"/>
      <c r="K29" s="18"/>
      <c r="L29" s="18"/>
      <c r="M29" s="18"/>
      <c r="N29" s="18"/>
      <c r="O29" s="18"/>
    </row>
    <row r="30" spans="1:19" ht="15.75">
      <c r="G30" s="1"/>
    </row>
    <row r="31" spans="1:19" ht="15.75">
      <c r="G31" s="1"/>
    </row>
    <row r="32" spans="1:19" ht="15.75">
      <c r="G32" s="1"/>
    </row>
    <row r="33" spans="7:7">
      <c r="G33" s="19"/>
    </row>
    <row r="34" spans="7:7">
      <c r="G34" s="19"/>
    </row>
    <row r="35" spans="7:7">
      <c r="G35" s="19"/>
    </row>
    <row r="36" spans="7:7">
      <c r="G36" s="19"/>
    </row>
    <row r="37" spans="7:7">
      <c r="G37" s="19"/>
    </row>
    <row r="38" spans="7:7">
      <c r="G38" s="19"/>
    </row>
  </sheetData>
  <pageMargins left="0.7" right="0.7" top="0.75" bottom="0.75" header="0.3" footer="0.3"/>
  <pageSetup orientation="portrait" horizontalDpi="1200" verticalDpi="1200" r:id="rId1"/>
  <ignoredErrors>
    <ignoredError sqref="N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V35"/>
  <sheetViews>
    <sheetView showGridLines="0" topLeftCell="X1" workbookViewId="0">
      <selection activeCell="AV4" sqref="AV4"/>
    </sheetView>
  </sheetViews>
  <sheetFormatPr defaultRowHeight="12.75"/>
  <cols>
    <col min="14" max="23" width="8.85546875" customWidth="1"/>
    <col min="38" max="38" width="9.42578125" bestFit="1" customWidth="1"/>
  </cols>
  <sheetData>
    <row r="1" spans="1:48" ht="15.75">
      <c r="A1" s="1" t="s">
        <v>0</v>
      </c>
      <c r="X1" s="1" t="s">
        <v>0</v>
      </c>
      <c r="AK1" s="1" t="s">
        <v>0</v>
      </c>
    </row>
    <row r="2" spans="1:48" ht="15.75">
      <c r="A2" s="70" t="str">
        <f>+"Analysis of Loss &amp; DCC Paid as of "&amp;TEXT(EvalDate,"mm/dd/yyyy")</f>
        <v>Analysis of Loss &amp; DCC Paid as of 12/31/2016</v>
      </c>
      <c r="X2" s="70" t="str">
        <f>+"Analysis of Loss &amp; DCC Paid as of "&amp;TEXT(EvalDate,"mm/dd/yyyy")</f>
        <v>Analysis of Loss &amp; DCC Paid as of 12/31/2016</v>
      </c>
      <c r="AK2" s="70" t="str">
        <f>+"Analysis of Loss &amp; DCC Paid as of "&amp;TEXT(EvalDate,"mm/dd/yyyy")</f>
        <v>Analysis of Loss &amp; DCC Paid as of 12/31/2016</v>
      </c>
    </row>
    <row r="3" spans="1:48" ht="15.75">
      <c r="A3" s="1" t="s">
        <v>1</v>
      </c>
      <c r="X3" s="1" t="s">
        <v>1</v>
      </c>
      <c r="AK3" s="1" t="s">
        <v>1</v>
      </c>
    </row>
    <row r="4" spans="1:48" ht="6" customHeight="1"/>
    <row r="5" spans="1:48" ht="15.75">
      <c r="A5" s="20" t="s">
        <v>61</v>
      </c>
      <c r="X5" s="20" t="s">
        <v>61</v>
      </c>
      <c r="AK5" s="20" t="s">
        <v>61</v>
      </c>
    </row>
    <row r="6" spans="1:48" ht="7.5" customHeight="1">
      <c r="A6" s="1"/>
      <c r="X6" s="1"/>
      <c r="AK6" s="1"/>
    </row>
    <row r="7" spans="1:48" ht="22.15" customHeight="1">
      <c r="A7" s="21"/>
      <c r="B7" s="234" t="s">
        <v>63</v>
      </c>
      <c r="C7" s="236"/>
      <c r="D7" s="236"/>
      <c r="E7" s="236"/>
      <c r="F7" s="236"/>
      <c r="G7" s="236"/>
      <c r="H7" s="236"/>
      <c r="I7" s="236"/>
      <c r="J7" s="236"/>
      <c r="K7" s="237"/>
      <c r="X7" s="21"/>
      <c r="Y7" s="234" t="s">
        <v>63</v>
      </c>
      <c r="Z7" s="236"/>
      <c r="AA7" s="236"/>
      <c r="AB7" s="236"/>
      <c r="AC7" s="236"/>
      <c r="AD7" s="236"/>
      <c r="AE7" s="236"/>
      <c r="AF7" s="236"/>
      <c r="AG7" s="236"/>
      <c r="AH7" s="237"/>
      <c r="AK7" s="21"/>
      <c r="AL7" s="234" t="s">
        <v>64</v>
      </c>
      <c r="AM7" s="235"/>
      <c r="AN7" s="235"/>
      <c r="AO7" s="235"/>
      <c r="AP7" s="235"/>
      <c r="AQ7" s="235"/>
      <c r="AR7" s="235"/>
      <c r="AS7" s="235"/>
      <c r="AT7" s="235"/>
      <c r="AU7" s="236"/>
    </row>
    <row r="8" spans="1:48" ht="15">
      <c r="A8" s="105" t="s">
        <v>11</v>
      </c>
      <c r="B8" s="108" t="s">
        <v>26</v>
      </c>
      <c r="C8" s="109"/>
      <c r="D8" s="109"/>
      <c r="E8" s="109"/>
      <c r="F8" s="109"/>
      <c r="G8" s="109"/>
      <c r="H8" s="109"/>
      <c r="I8" s="109"/>
      <c r="J8" s="109"/>
      <c r="K8" s="110"/>
      <c r="X8" s="105" t="s">
        <v>11</v>
      </c>
      <c r="Y8" s="108" t="s">
        <v>26</v>
      </c>
      <c r="Z8" s="109"/>
      <c r="AA8" s="109"/>
      <c r="AB8" s="109"/>
      <c r="AC8" s="109"/>
      <c r="AD8" s="109"/>
      <c r="AE8" s="109"/>
      <c r="AF8" s="109"/>
      <c r="AG8" s="109"/>
      <c r="AH8" s="110"/>
      <c r="AK8" s="231" t="s">
        <v>11</v>
      </c>
      <c r="AL8" s="108" t="s">
        <v>27</v>
      </c>
      <c r="AM8" s="109"/>
      <c r="AN8" s="109"/>
      <c r="AO8" s="109"/>
      <c r="AP8" s="109"/>
      <c r="AQ8" s="109"/>
      <c r="AR8" s="109"/>
      <c r="AS8" s="109"/>
      <c r="AT8" s="109"/>
      <c r="AU8" s="110"/>
    </row>
    <row r="9" spans="1:48" ht="15">
      <c r="A9" s="23" t="s">
        <v>18</v>
      </c>
      <c r="B9" s="24">
        <f t="shared" ref="B9:I9" si="0">+C9-1</f>
        <v>2007</v>
      </c>
      <c r="C9" s="24">
        <f t="shared" si="0"/>
        <v>2008</v>
      </c>
      <c r="D9" s="24">
        <f t="shared" si="0"/>
        <v>2009</v>
      </c>
      <c r="E9" s="24">
        <f t="shared" si="0"/>
        <v>2010</v>
      </c>
      <c r="F9" s="24">
        <f t="shared" si="0"/>
        <v>2011</v>
      </c>
      <c r="G9" s="24">
        <f t="shared" si="0"/>
        <v>2012</v>
      </c>
      <c r="H9" s="24">
        <f t="shared" si="0"/>
        <v>2013</v>
      </c>
      <c r="I9" s="24">
        <f t="shared" si="0"/>
        <v>2014</v>
      </c>
      <c r="J9" s="24">
        <f>+K9-1</f>
        <v>2015</v>
      </c>
      <c r="K9" s="24">
        <f>+EndYear</f>
        <v>2016</v>
      </c>
      <c r="X9" s="23" t="s">
        <v>18</v>
      </c>
      <c r="Y9" s="24">
        <f t="shared" ref="Y9:AF9" si="1">+Z9-1</f>
        <v>2007</v>
      </c>
      <c r="Z9" s="24">
        <f t="shared" si="1"/>
        <v>2008</v>
      </c>
      <c r="AA9" s="24">
        <f t="shared" si="1"/>
        <v>2009</v>
      </c>
      <c r="AB9" s="24">
        <f t="shared" si="1"/>
        <v>2010</v>
      </c>
      <c r="AC9" s="24">
        <f t="shared" si="1"/>
        <v>2011</v>
      </c>
      <c r="AD9" s="24">
        <f t="shared" si="1"/>
        <v>2012</v>
      </c>
      <c r="AE9" s="24">
        <f t="shared" si="1"/>
        <v>2013</v>
      </c>
      <c r="AF9" s="24">
        <f t="shared" si="1"/>
        <v>2014</v>
      </c>
      <c r="AG9" s="24">
        <f>+AH9-1</f>
        <v>2015</v>
      </c>
      <c r="AH9" s="24">
        <f>+EndYear</f>
        <v>2016</v>
      </c>
      <c r="AK9" s="232" t="s">
        <v>18</v>
      </c>
      <c r="AL9" s="24">
        <v>12</v>
      </c>
      <c r="AM9" s="24">
        <v>24</v>
      </c>
      <c r="AN9" s="24">
        <v>36</v>
      </c>
      <c r="AO9" s="24">
        <v>48</v>
      </c>
      <c r="AP9" s="24">
        <f t="shared" ref="AP9" si="2">+AO9+12</f>
        <v>60</v>
      </c>
      <c r="AQ9" s="24">
        <f t="shared" ref="AQ9" si="3">+AP9+12</f>
        <v>72</v>
      </c>
      <c r="AR9" s="24">
        <f t="shared" ref="AR9" si="4">+AQ9+12</f>
        <v>84</v>
      </c>
      <c r="AS9" s="24">
        <f t="shared" ref="AS9" si="5">+AR9+12</f>
        <v>96</v>
      </c>
      <c r="AT9" s="24">
        <f t="shared" ref="AT9" si="6">+AS9+12</f>
        <v>108</v>
      </c>
      <c r="AU9" s="24">
        <f t="shared" ref="AU9" si="7">+AT9+12</f>
        <v>120</v>
      </c>
      <c r="AV9" t="s">
        <v>131</v>
      </c>
    </row>
    <row r="10" spans="1:48" ht="15">
      <c r="A10" s="25"/>
      <c r="B10" s="80"/>
      <c r="C10" s="81"/>
      <c r="D10" s="81"/>
      <c r="E10" s="81"/>
      <c r="F10" s="92"/>
      <c r="G10" s="92"/>
      <c r="H10" s="92"/>
      <c r="I10" s="92"/>
      <c r="J10" s="92"/>
      <c r="K10" s="93"/>
      <c r="X10" s="25"/>
      <c r="Y10" s="80"/>
      <c r="Z10" s="81"/>
      <c r="AA10" s="81"/>
      <c r="AB10" s="81"/>
      <c r="AC10" s="92"/>
      <c r="AD10" s="92"/>
      <c r="AE10" s="92"/>
      <c r="AF10" s="92"/>
      <c r="AG10" s="92"/>
      <c r="AH10" s="93"/>
      <c r="AK10" s="25"/>
      <c r="AL10" s="104"/>
      <c r="AM10" s="107"/>
      <c r="AN10" s="107"/>
      <c r="AO10" s="107"/>
      <c r="AP10" s="87"/>
      <c r="AQ10" s="87"/>
      <c r="AR10" s="87"/>
      <c r="AS10" s="87"/>
      <c r="AT10" s="87"/>
      <c r="AU10" s="88"/>
    </row>
    <row r="11" spans="1:48" ht="15">
      <c r="A11" s="25">
        <f t="shared" ref="A11:A18" si="8">+A12-1</f>
        <v>2007</v>
      </c>
      <c r="B11" s="83">
        <v>4494.4890400000004</v>
      </c>
      <c r="C11" s="84">
        <v>6491.3880320000007</v>
      </c>
      <c r="D11" s="84">
        <v>8543.3984320000018</v>
      </c>
      <c r="E11" s="84">
        <v>9740.3688320000001</v>
      </c>
      <c r="F11" s="84">
        <v>10668.441632000002</v>
      </c>
      <c r="G11" s="84">
        <v>10852.837600000001</v>
      </c>
      <c r="H11" s="84">
        <v>10887.328</v>
      </c>
      <c r="I11" s="84">
        <v>10907.7168</v>
      </c>
      <c r="J11" s="84">
        <v>11023.220800000001</v>
      </c>
      <c r="K11" s="85">
        <v>11358.061600000001</v>
      </c>
      <c r="X11" s="25">
        <f t="shared" ref="X11:X18" si="9">+X12-1</f>
        <v>2007</v>
      </c>
      <c r="Y11" s="83">
        <f>+B11</f>
        <v>4494.4890400000004</v>
      </c>
      <c r="Z11" s="84">
        <f>+C11</f>
        <v>6491.3880320000007</v>
      </c>
      <c r="AA11" s="84">
        <f t="shared" ref="AA11:AH11" si="10">+D11</f>
        <v>8543.3984320000018</v>
      </c>
      <c r="AB11" s="84">
        <f t="shared" si="10"/>
        <v>9740.3688320000001</v>
      </c>
      <c r="AC11" s="84">
        <f t="shared" si="10"/>
        <v>10668.441632000002</v>
      </c>
      <c r="AD11" s="84">
        <f t="shared" si="10"/>
        <v>10852.837600000001</v>
      </c>
      <c r="AE11" s="84">
        <f t="shared" si="10"/>
        <v>10887.328</v>
      </c>
      <c r="AF11" s="84">
        <f t="shared" si="10"/>
        <v>10907.7168</v>
      </c>
      <c r="AG11" s="84">
        <f t="shared" si="10"/>
        <v>11023.220800000001</v>
      </c>
      <c r="AH11" s="85">
        <f t="shared" si="10"/>
        <v>11358.061600000001</v>
      </c>
      <c r="AK11" s="25">
        <f>+X11</f>
        <v>2007</v>
      </c>
      <c r="AL11" s="233">
        <f>+Y26</f>
        <v>4494.4890400000004</v>
      </c>
      <c r="AM11" s="233">
        <f t="shared" ref="AM11:AU11" si="11">+Z26</f>
        <v>6491.3880320000007</v>
      </c>
      <c r="AN11" s="233">
        <f t="shared" si="11"/>
        <v>8543.3984320000018</v>
      </c>
      <c r="AO11" s="233">
        <f t="shared" si="11"/>
        <v>9740.3688320000001</v>
      </c>
      <c r="AP11" s="233">
        <f t="shared" si="11"/>
        <v>10668.441632000002</v>
      </c>
      <c r="AQ11" s="233">
        <f t="shared" si="11"/>
        <v>10852.837600000001</v>
      </c>
      <c r="AR11" s="233">
        <f t="shared" si="11"/>
        <v>10887.328</v>
      </c>
      <c r="AS11" s="233">
        <f t="shared" si="11"/>
        <v>10907.7168</v>
      </c>
      <c r="AT11" s="233">
        <f t="shared" si="11"/>
        <v>11023.220800000001</v>
      </c>
      <c r="AU11" s="233">
        <f t="shared" si="11"/>
        <v>11358.061600000001</v>
      </c>
    </row>
    <row r="12" spans="1:48" ht="15">
      <c r="A12" s="25">
        <f t="shared" si="8"/>
        <v>2008</v>
      </c>
      <c r="B12" s="94"/>
      <c r="C12" s="84">
        <v>5381.2022160000006</v>
      </c>
      <c r="D12" s="84">
        <v>7776.892240000001</v>
      </c>
      <c r="E12" s="84">
        <v>9091.5934400000006</v>
      </c>
      <c r="F12" s="84">
        <v>9278.8598000000002</v>
      </c>
      <c r="G12" s="84">
        <v>9452.5192000000006</v>
      </c>
      <c r="H12" s="84">
        <v>9489.5928000000004</v>
      </c>
      <c r="I12" s="84">
        <v>9528.3016000000007</v>
      </c>
      <c r="J12" s="84">
        <v>9547.8816000000006</v>
      </c>
      <c r="K12" s="85">
        <v>9589.1056000000008</v>
      </c>
      <c r="X12" s="25">
        <f t="shared" si="9"/>
        <v>2008</v>
      </c>
      <c r="Y12" s="94"/>
      <c r="Z12" s="84">
        <f>+C12</f>
        <v>5381.2022160000006</v>
      </c>
      <c r="AA12" s="84">
        <f t="shared" ref="AA12" si="12">+D12</f>
        <v>7776.892240000001</v>
      </c>
      <c r="AB12" s="84">
        <f t="shared" ref="AB12" si="13">+E12</f>
        <v>9091.5934400000006</v>
      </c>
      <c r="AC12" s="84">
        <f t="shared" ref="AC12" si="14">+F12</f>
        <v>9278.8598000000002</v>
      </c>
      <c r="AD12" s="84">
        <f t="shared" ref="AD12" si="15">+G12</f>
        <v>9452.5192000000006</v>
      </c>
      <c r="AE12" s="84">
        <f t="shared" ref="AE12" si="16">+H12</f>
        <v>9489.5928000000004</v>
      </c>
      <c r="AF12" s="84">
        <f t="shared" ref="AF12" si="17">+I12</f>
        <v>9528.3016000000007</v>
      </c>
      <c r="AG12" s="84">
        <f t="shared" ref="AG12" si="18">+J12</f>
        <v>9547.8816000000006</v>
      </c>
      <c r="AH12" s="85">
        <f t="shared" ref="AH12" si="19">+K12</f>
        <v>9589.1056000000008</v>
      </c>
      <c r="AK12" s="25">
        <f t="shared" ref="AK12:AK20" si="20">+X12</f>
        <v>2008</v>
      </c>
      <c r="AL12" s="233">
        <f t="shared" ref="AL12:AT12" si="21">+Y27</f>
        <v>5381.2022160000006</v>
      </c>
      <c r="AM12" s="233">
        <f t="shared" si="21"/>
        <v>7776.892240000001</v>
      </c>
      <c r="AN12" s="233">
        <f t="shared" si="21"/>
        <v>9091.5934400000006</v>
      </c>
      <c r="AO12" s="233">
        <f t="shared" si="21"/>
        <v>9278.8598000000002</v>
      </c>
      <c r="AP12" s="233">
        <f t="shared" si="21"/>
        <v>9452.5192000000006</v>
      </c>
      <c r="AQ12" s="233">
        <f t="shared" si="21"/>
        <v>9489.5928000000004</v>
      </c>
      <c r="AR12" s="233">
        <f t="shared" si="21"/>
        <v>9528.3016000000007</v>
      </c>
      <c r="AS12" s="233">
        <f t="shared" si="21"/>
        <v>9547.8816000000006</v>
      </c>
      <c r="AT12" s="233">
        <f t="shared" si="21"/>
        <v>9589.1056000000008</v>
      </c>
      <c r="AU12" s="233"/>
    </row>
    <row r="13" spans="1:48" ht="15">
      <c r="A13" s="25">
        <f t="shared" si="8"/>
        <v>2009</v>
      </c>
      <c r="B13" s="94"/>
      <c r="C13" s="95"/>
      <c r="D13" s="84">
        <v>5908.8314480000008</v>
      </c>
      <c r="E13" s="84">
        <v>9752.969360000001</v>
      </c>
      <c r="F13" s="84">
        <v>10453.457072000003</v>
      </c>
      <c r="G13" s="84">
        <v>11003.380800000001</v>
      </c>
      <c r="H13" s="84">
        <v>11145.915200000003</v>
      </c>
      <c r="I13" s="84">
        <v>11185.103999999999</v>
      </c>
      <c r="J13" s="84">
        <v>11197.8272</v>
      </c>
      <c r="K13" s="85">
        <v>11301.107200000002</v>
      </c>
      <c r="X13" s="25">
        <f t="shared" si="9"/>
        <v>2009</v>
      </c>
      <c r="Y13" s="94"/>
      <c r="Z13" s="95"/>
      <c r="AA13" s="84">
        <f t="shared" ref="AA13" si="22">+D13</f>
        <v>5908.8314480000008</v>
      </c>
      <c r="AB13" s="84">
        <f t="shared" ref="AB13" si="23">+E13</f>
        <v>9752.969360000001</v>
      </c>
      <c r="AC13" s="84">
        <f t="shared" ref="AC13" si="24">+F13</f>
        <v>10453.457072000003</v>
      </c>
      <c r="AD13" s="84">
        <f t="shared" ref="AD13" si="25">+G13</f>
        <v>11003.380800000001</v>
      </c>
      <c r="AE13" s="84">
        <f t="shared" ref="AE13" si="26">+H13</f>
        <v>11145.915200000003</v>
      </c>
      <c r="AF13" s="84">
        <f t="shared" ref="AF13" si="27">+I13</f>
        <v>11185.103999999999</v>
      </c>
      <c r="AG13" s="84">
        <f t="shared" ref="AG13" si="28">+J13</f>
        <v>11197.8272</v>
      </c>
      <c r="AH13" s="85">
        <f t="shared" ref="AH13" si="29">+K13</f>
        <v>11301.107200000002</v>
      </c>
      <c r="AK13" s="25">
        <f t="shared" si="20"/>
        <v>2009</v>
      </c>
      <c r="AL13" s="233">
        <f t="shared" ref="AL13:AS13" si="30">+Y28</f>
        <v>5908.8314480000008</v>
      </c>
      <c r="AM13" s="233">
        <f t="shared" si="30"/>
        <v>9752.969360000001</v>
      </c>
      <c r="AN13" s="233">
        <f t="shared" si="30"/>
        <v>10453.457072000003</v>
      </c>
      <c r="AO13" s="233">
        <f t="shared" si="30"/>
        <v>11003.380800000001</v>
      </c>
      <c r="AP13" s="233">
        <f t="shared" si="30"/>
        <v>11145.915200000003</v>
      </c>
      <c r="AQ13" s="233">
        <f t="shared" si="30"/>
        <v>11185.103999999999</v>
      </c>
      <c r="AR13" s="233">
        <f t="shared" si="30"/>
        <v>11197.8272</v>
      </c>
      <c r="AS13" s="233">
        <f t="shared" si="30"/>
        <v>11301.107200000002</v>
      </c>
      <c r="AT13" s="233"/>
      <c r="AU13" s="233"/>
    </row>
    <row r="14" spans="1:48" ht="15">
      <c r="A14" s="25">
        <f t="shared" si="8"/>
        <v>2010</v>
      </c>
      <c r="B14" s="94"/>
      <c r="C14" s="95"/>
      <c r="D14" s="95"/>
      <c r="E14" s="84">
        <v>8565.4787840000008</v>
      </c>
      <c r="F14" s="84">
        <v>11614.571872000002</v>
      </c>
      <c r="G14" s="84">
        <v>12941.989600000001</v>
      </c>
      <c r="H14" s="84">
        <v>13399.9184</v>
      </c>
      <c r="I14" s="84">
        <v>14125.721600000001</v>
      </c>
      <c r="J14" s="84">
        <v>14339.192800000001</v>
      </c>
      <c r="K14" s="85">
        <v>14384.380800000001</v>
      </c>
      <c r="X14" s="25">
        <f t="shared" si="9"/>
        <v>2010</v>
      </c>
      <c r="Y14" s="94"/>
      <c r="Z14" s="95"/>
      <c r="AA14" s="95"/>
      <c r="AB14" s="84">
        <f t="shared" ref="AB14" si="31">+E14</f>
        <v>8565.4787840000008</v>
      </c>
      <c r="AC14" s="84">
        <f t="shared" ref="AC14" si="32">+F14</f>
        <v>11614.571872000002</v>
      </c>
      <c r="AD14" s="84">
        <f t="shared" ref="AD14" si="33">+G14</f>
        <v>12941.989600000001</v>
      </c>
      <c r="AE14" s="84">
        <f t="shared" ref="AE14" si="34">+H14</f>
        <v>13399.9184</v>
      </c>
      <c r="AF14" s="84">
        <f t="shared" ref="AF14" si="35">+I14</f>
        <v>14125.721600000001</v>
      </c>
      <c r="AG14" s="84">
        <f t="shared" ref="AG14" si="36">+J14</f>
        <v>14339.192800000001</v>
      </c>
      <c r="AH14" s="85">
        <f t="shared" ref="AH14" si="37">+K14</f>
        <v>14384.380800000001</v>
      </c>
      <c r="AK14" s="25">
        <f t="shared" si="20"/>
        <v>2010</v>
      </c>
      <c r="AL14" s="233">
        <f t="shared" ref="AL14:AR14" si="38">+Y29</f>
        <v>8565.4787840000008</v>
      </c>
      <c r="AM14" s="233">
        <f t="shared" si="38"/>
        <v>11614.571872000002</v>
      </c>
      <c r="AN14" s="233">
        <f t="shared" si="38"/>
        <v>12941.989600000001</v>
      </c>
      <c r="AO14" s="233">
        <f t="shared" si="38"/>
        <v>13399.9184</v>
      </c>
      <c r="AP14" s="233">
        <f t="shared" si="38"/>
        <v>14125.721600000001</v>
      </c>
      <c r="AQ14" s="233">
        <f t="shared" si="38"/>
        <v>14339.192800000001</v>
      </c>
      <c r="AR14" s="233">
        <f t="shared" si="38"/>
        <v>14384.380800000001</v>
      </c>
      <c r="AS14" s="233"/>
      <c r="AT14" s="233"/>
      <c r="AU14" s="233"/>
    </row>
    <row r="15" spans="1:48" ht="15">
      <c r="A15" s="25">
        <f t="shared" si="8"/>
        <v>2011</v>
      </c>
      <c r="B15" s="94"/>
      <c r="C15" s="95"/>
      <c r="D15" s="95"/>
      <c r="E15" s="95"/>
      <c r="F15" s="84">
        <v>6717.0855280000005</v>
      </c>
      <c r="G15" s="84">
        <v>10194.737600000002</v>
      </c>
      <c r="H15" s="84">
        <v>11851.7168</v>
      </c>
      <c r="I15" s="84">
        <v>12661.864</v>
      </c>
      <c r="J15" s="84">
        <v>14081.734400000001</v>
      </c>
      <c r="K15" s="85">
        <v>14643.7768</v>
      </c>
      <c r="L15" s="26"/>
      <c r="M15" s="26"/>
      <c r="X15" s="25">
        <f t="shared" si="9"/>
        <v>2011</v>
      </c>
      <c r="Y15" s="94"/>
      <c r="Z15" s="95"/>
      <c r="AA15" s="95"/>
      <c r="AB15" s="95"/>
      <c r="AC15" s="84">
        <f t="shared" ref="AC15" si="39">+F15</f>
        <v>6717.0855280000005</v>
      </c>
      <c r="AD15" s="84">
        <f t="shared" ref="AD15" si="40">+G15</f>
        <v>10194.737600000002</v>
      </c>
      <c r="AE15" s="84">
        <f t="shared" ref="AE15" si="41">+H15</f>
        <v>11851.7168</v>
      </c>
      <c r="AF15" s="84">
        <f t="shared" ref="AF15" si="42">+I15</f>
        <v>12661.864</v>
      </c>
      <c r="AG15" s="84">
        <f t="shared" ref="AG15" si="43">+J15</f>
        <v>14081.734400000001</v>
      </c>
      <c r="AH15" s="85">
        <f t="shared" ref="AH15" si="44">+K15</f>
        <v>14643.7768</v>
      </c>
      <c r="AK15" s="25">
        <f t="shared" si="20"/>
        <v>2011</v>
      </c>
      <c r="AL15" s="233">
        <f t="shared" ref="AL15:AQ15" si="45">+Y30</f>
        <v>6717.0855280000005</v>
      </c>
      <c r="AM15" s="233">
        <f t="shared" si="45"/>
        <v>10194.737600000002</v>
      </c>
      <c r="AN15" s="233">
        <f t="shared" si="45"/>
        <v>11851.7168</v>
      </c>
      <c r="AO15" s="233">
        <f t="shared" si="45"/>
        <v>12661.864</v>
      </c>
      <c r="AP15" s="233">
        <f t="shared" si="45"/>
        <v>14081.734400000001</v>
      </c>
      <c r="AQ15" s="233">
        <f t="shared" si="45"/>
        <v>14643.7768</v>
      </c>
      <c r="AR15" s="233"/>
      <c r="AS15" s="233"/>
      <c r="AT15" s="233"/>
      <c r="AU15" s="233"/>
    </row>
    <row r="16" spans="1:48" ht="15">
      <c r="A16" s="25">
        <f t="shared" si="8"/>
        <v>2012</v>
      </c>
      <c r="B16" s="94"/>
      <c r="C16" s="95"/>
      <c r="D16" s="95"/>
      <c r="E16" s="95"/>
      <c r="F16" s="95"/>
      <c r="G16" s="84">
        <v>7717.9312</v>
      </c>
      <c r="H16" s="84">
        <v>10947.386400000001</v>
      </c>
      <c r="I16" s="84">
        <v>13649.9144</v>
      </c>
      <c r="J16" s="84">
        <v>14387.14</v>
      </c>
      <c r="K16" s="85">
        <v>14417.332</v>
      </c>
      <c r="L16" s="26"/>
      <c r="X16" s="25">
        <f t="shared" si="9"/>
        <v>2012</v>
      </c>
      <c r="Y16" s="94"/>
      <c r="Z16" s="95"/>
      <c r="AA16" s="95"/>
      <c r="AB16" s="95"/>
      <c r="AC16" s="95"/>
      <c r="AD16" s="84">
        <f t="shared" ref="AD16" si="46">+G16</f>
        <v>7717.9312</v>
      </c>
      <c r="AE16" s="84">
        <f t="shared" ref="AE16" si="47">+H16</f>
        <v>10947.386400000001</v>
      </c>
      <c r="AF16" s="84">
        <f t="shared" ref="AF16" si="48">+I16</f>
        <v>13649.9144</v>
      </c>
      <c r="AG16" s="84">
        <f t="shared" ref="AG16" si="49">+J16</f>
        <v>14387.14</v>
      </c>
      <c r="AH16" s="85">
        <f t="shared" ref="AH16" si="50">+K16</f>
        <v>14417.332</v>
      </c>
      <c r="AK16" s="25">
        <f t="shared" si="20"/>
        <v>2012</v>
      </c>
      <c r="AL16" s="233">
        <f t="shared" ref="AL16:AP16" si="51">+Y31</f>
        <v>7717.9312</v>
      </c>
      <c r="AM16" s="233">
        <f t="shared" si="51"/>
        <v>10947.386400000001</v>
      </c>
      <c r="AN16" s="233">
        <f t="shared" si="51"/>
        <v>13649.9144</v>
      </c>
      <c r="AO16" s="233">
        <f t="shared" si="51"/>
        <v>14387.14</v>
      </c>
      <c r="AP16" s="233">
        <f t="shared" si="51"/>
        <v>14417.332</v>
      </c>
      <c r="AQ16" s="233"/>
      <c r="AR16" s="233"/>
      <c r="AS16" s="233"/>
      <c r="AT16" s="233"/>
      <c r="AU16" s="233"/>
    </row>
    <row r="17" spans="1:47" ht="15">
      <c r="A17" s="25">
        <f t="shared" si="8"/>
        <v>2013</v>
      </c>
      <c r="B17" s="94"/>
      <c r="C17" s="95"/>
      <c r="D17" s="95"/>
      <c r="E17" s="95"/>
      <c r="F17" s="95"/>
      <c r="G17" s="84"/>
      <c r="H17" s="84">
        <v>9153.615200000002</v>
      </c>
      <c r="I17" s="84">
        <v>11583.639200000001</v>
      </c>
      <c r="J17" s="84">
        <v>13445.812</v>
      </c>
      <c r="K17" s="85">
        <v>13865.236800000001</v>
      </c>
      <c r="L17" s="26"/>
      <c r="X17" s="25">
        <f t="shared" si="9"/>
        <v>2013</v>
      </c>
      <c r="Y17" s="94"/>
      <c r="Z17" s="95"/>
      <c r="AA17" s="95"/>
      <c r="AB17" s="95"/>
      <c r="AC17" s="95"/>
      <c r="AD17" s="84"/>
      <c r="AE17" s="84">
        <f t="shared" ref="AE17" si="52">+H17</f>
        <v>9153.615200000002</v>
      </c>
      <c r="AF17" s="84">
        <f t="shared" ref="AF17" si="53">+I17</f>
        <v>11583.639200000001</v>
      </c>
      <c r="AG17" s="84">
        <f t="shared" ref="AG17" si="54">+J17</f>
        <v>13445.812</v>
      </c>
      <c r="AH17" s="85">
        <f t="shared" ref="AH17" si="55">+K17</f>
        <v>13865.236800000001</v>
      </c>
      <c r="AK17" s="25">
        <f t="shared" si="20"/>
        <v>2013</v>
      </c>
      <c r="AL17" s="233">
        <f t="shared" ref="AL17:AO17" si="56">+Y32</f>
        <v>9153.615200000002</v>
      </c>
      <c r="AM17" s="233">
        <f t="shared" si="56"/>
        <v>11583.639200000001</v>
      </c>
      <c r="AN17" s="233">
        <f t="shared" si="56"/>
        <v>13445.812</v>
      </c>
      <c r="AO17" s="233">
        <f t="shared" si="56"/>
        <v>13865.236800000001</v>
      </c>
      <c r="AP17" s="233"/>
      <c r="AQ17" s="233"/>
      <c r="AR17" s="233"/>
      <c r="AS17" s="233"/>
      <c r="AT17" s="233"/>
      <c r="AU17" s="233"/>
    </row>
    <row r="18" spans="1:47" ht="15">
      <c r="A18" s="25">
        <f t="shared" si="8"/>
        <v>2014</v>
      </c>
      <c r="B18" s="94"/>
      <c r="C18" s="95"/>
      <c r="D18" s="95"/>
      <c r="E18" s="95"/>
      <c r="F18" s="95"/>
      <c r="G18" s="84"/>
      <c r="H18" s="84"/>
      <c r="I18" s="84">
        <v>8900.3288000000011</v>
      </c>
      <c r="J18" s="84">
        <v>11556.691999999999</v>
      </c>
      <c r="K18" s="85">
        <v>13889.4424</v>
      </c>
      <c r="L18" s="26"/>
      <c r="M18" s="26"/>
      <c r="X18" s="25">
        <f t="shared" si="9"/>
        <v>2014</v>
      </c>
      <c r="Y18" s="94"/>
      <c r="Z18" s="95"/>
      <c r="AA18" s="95"/>
      <c r="AB18" s="95"/>
      <c r="AC18" s="95"/>
      <c r="AD18" s="84"/>
      <c r="AE18" s="84"/>
      <c r="AF18" s="84">
        <f t="shared" ref="AF18" si="57">+I18</f>
        <v>8900.3288000000011</v>
      </c>
      <c r="AG18" s="84">
        <f t="shared" ref="AG18" si="58">+J18</f>
        <v>11556.691999999999</v>
      </c>
      <c r="AH18" s="85">
        <f t="shared" ref="AH18" si="59">+K18</f>
        <v>13889.4424</v>
      </c>
      <c r="AK18" s="25">
        <f t="shared" si="20"/>
        <v>2014</v>
      </c>
      <c r="AL18" s="233">
        <f t="shared" ref="AL18:AN18" si="60">+Y33</f>
        <v>8900.3288000000011</v>
      </c>
      <c r="AM18" s="233">
        <f t="shared" si="60"/>
        <v>11556.691999999999</v>
      </c>
      <c r="AN18" s="233">
        <f t="shared" si="60"/>
        <v>13889.4424</v>
      </c>
      <c r="AO18" s="233"/>
      <c r="AP18" s="233"/>
      <c r="AQ18" s="233"/>
      <c r="AR18" s="233"/>
      <c r="AS18" s="233"/>
      <c r="AT18" s="233"/>
      <c r="AU18" s="233"/>
    </row>
    <row r="19" spans="1:47" ht="15">
      <c r="A19" s="25">
        <f>+A20-1</f>
        <v>2015</v>
      </c>
      <c r="B19" s="94"/>
      <c r="C19" s="95"/>
      <c r="D19" s="95"/>
      <c r="E19" s="95"/>
      <c r="F19" s="95"/>
      <c r="G19" s="84"/>
      <c r="H19" s="84"/>
      <c r="I19" s="95"/>
      <c r="J19" s="84">
        <v>6804.4992000000002</v>
      </c>
      <c r="K19" s="85">
        <v>10330.436800000001</v>
      </c>
      <c r="L19" s="26"/>
      <c r="M19" s="26"/>
      <c r="X19" s="25">
        <f>+X20-1</f>
        <v>2015</v>
      </c>
      <c r="Y19" s="94"/>
      <c r="Z19" s="95"/>
      <c r="AA19" s="95"/>
      <c r="AB19" s="95"/>
      <c r="AC19" s="95"/>
      <c r="AD19" s="84"/>
      <c r="AE19" s="84"/>
      <c r="AF19" s="95"/>
      <c r="AG19" s="84">
        <f t="shared" ref="AG19" si="61">+J19</f>
        <v>6804.4992000000002</v>
      </c>
      <c r="AH19" s="85">
        <f t="shared" ref="AH19:AH20" si="62">+K19</f>
        <v>10330.436800000001</v>
      </c>
      <c r="AK19" s="25">
        <f t="shared" si="20"/>
        <v>2015</v>
      </c>
      <c r="AL19" s="233">
        <f t="shared" ref="AL19:AM19" si="63">+Y34</f>
        <v>6804.4992000000002</v>
      </c>
      <c r="AM19" s="233">
        <f t="shared" si="63"/>
        <v>10330.436800000001</v>
      </c>
      <c r="AN19" s="233"/>
      <c r="AO19" s="233"/>
      <c r="AP19" s="233"/>
      <c r="AQ19" s="233"/>
      <c r="AR19" s="233"/>
      <c r="AS19" s="233"/>
      <c r="AT19" s="233"/>
      <c r="AU19" s="233"/>
    </row>
    <row r="20" spans="1:47" ht="15">
      <c r="A20" s="27">
        <f>+EndYear</f>
        <v>2016</v>
      </c>
      <c r="B20" s="96"/>
      <c r="C20" s="97"/>
      <c r="D20" s="97"/>
      <c r="E20" s="97"/>
      <c r="F20" s="97"/>
      <c r="G20" s="87"/>
      <c r="H20" s="87"/>
      <c r="I20" s="97"/>
      <c r="J20" s="87"/>
      <c r="K20" s="88">
        <v>7312.5088000000005</v>
      </c>
      <c r="L20" s="26"/>
      <c r="M20" s="26"/>
      <c r="X20" s="27">
        <f>+EndYear</f>
        <v>2016</v>
      </c>
      <c r="Y20" s="96"/>
      <c r="Z20" s="97"/>
      <c r="AA20" s="97"/>
      <c r="AB20" s="97"/>
      <c r="AC20" s="97"/>
      <c r="AD20" s="87"/>
      <c r="AE20" s="87"/>
      <c r="AF20" s="97"/>
      <c r="AG20" s="87"/>
      <c r="AH20" s="88">
        <f t="shared" si="62"/>
        <v>7312.5088000000005</v>
      </c>
      <c r="AK20" s="27">
        <f t="shared" si="20"/>
        <v>2016</v>
      </c>
      <c r="AL20" s="233">
        <f t="shared" ref="AL20" si="64">+Y35</f>
        <v>7312.5088000000005</v>
      </c>
      <c r="AM20" s="233"/>
      <c r="AN20" s="233"/>
      <c r="AO20" s="233"/>
      <c r="AP20" s="233"/>
      <c r="AQ20" s="233"/>
      <c r="AR20" s="233"/>
      <c r="AS20" s="233"/>
      <c r="AT20" s="233"/>
      <c r="AU20" s="233"/>
    </row>
    <row r="21" spans="1:47" ht="16.5" customHeight="1"/>
    <row r="22" spans="1:47" ht="15">
      <c r="A22" s="21"/>
      <c r="B22" s="234" t="s">
        <v>64</v>
      </c>
      <c r="C22" s="235"/>
      <c r="D22" s="235"/>
      <c r="E22" s="235"/>
      <c r="F22" s="235"/>
      <c r="G22" s="235"/>
      <c r="H22" s="235"/>
      <c r="I22" s="235"/>
      <c r="J22" s="235"/>
      <c r="K22" s="236"/>
      <c r="X22" s="21"/>
      <c r="Y22" s="234" t="s">
        <v>64</v>
      </c>
      <c r="Z22" s="235"/>
      <c r="AA22" s="235"/>
      <c r="AB22" s="235"/>
      <c r="AC22" s="235"/>
      <c r="AD22" s="235"/>
      <c r="AE22" s="235"/>
      <c r="AF22" s="235"/>
      <c r="AG22" s="235"/>
      <c r="AH22" s="236"/>
      <c r="AK22" s="21"/>
      <c r="AL22" s="234" t="s">
        <v>132</v>
      </c>
      <c r="AM22" s="235"/>
      <c r="AN22" s="235"/>
      <c r="AO22" s="235"/>
      <c r="AP22" s="235"/>
      <c r="AQ22" s="235"/>
      <c r="AR22" s="235"/>
      <c r="AS22" s="235"/>
      <c r="AT22" s="235"/>
      <c r="AU22" s="236"/>
    </row>
    <row r="23" spans="1:47" ht="15">
      <c r="A23" s="105" t="s">
        <v>11</v>
      </c>
      <c r="B23" s="504" t="s">
        <v>27</v>
      </c>
      <c r="C23" s="505"/>
      <c r="D23" s="505"/>
      <c r="E23" s="505"/>
      <c r="F23" s="505"/>
      <c r="G23" s="505"/>
      <c r="H23" s="505"/>
      <c r="I23" s="505"/>
      <c r="J23" s="505"/>
      <c r="K23" s="506"/>
      <c r="X23" s="105" t="s">
        <v>11</v>
      </c>
      <c r="Y23" s="108" t="s">
        <v>27</v>
      </c>
      <c r="Z23" s="109"/>
      <c r="AA23" s="109"/>
      <c r="AB23" s="109"/>
      <c r="AC23" s="109"/>
      <c r="AD23" s="109"/>
      <c r="AE23" s="109"/>
      <c r="AF23" s="109"/>
      <c r="AG23" s="109"/>
      <c r="AH23" s="110"/>
      <c r="AK23" s="105" t="s">
        <v>11</v>
      </c>
      <c r="AL23" s="108" t="s">
        <v>133</v>
      </c>
      <c r="AM23" s="109"/>
      <c r="AN23" s="109"/>
      <c r="AO23" s="109"/>
      <c r="AP23" s="109"/>
      <c r="AQ23" s="109"/>
      <c r="AR23" s="109"/>
      <c r="AS23" s="109"/>
      <c r="AT23" s="109"/>
      <c r="AU23" s="110"/>
    </row>
    <row r="24" spans="1:47" ht="15">
      <c r="A24" s="106" t="s">
        <v>18</v>
      </c>
      <c r="B24" s="24">
        <v>12</v>
      </c>
      <c r="C24" s="24">
        <v>24</v>
      </c>
      <c r="D24" s="24">
        <v>36</v>
      </c>
      <c r="E24" s="24">
        <v>48</v>
      </c>
      <c r="F24" s="24">
        <f t="shared" ref="F24:K24" si="65">+E24+12</f>
        <v>60</v>
      </c>
      <c r="G24" s="24">
        <f t="shared" si="65"/>
        <v>72</v>
      </c>
      <c r="H24" s="24">
        <f t="shared" si="65"/>
        <v>84</v>
      </c>
      <c r="I24" s="24">
        <f t="shared" si="65"/>
        <v>96</v>
      </c>
      <c r="J24" s="24">
        <f t="shared" si="65"/>
        <v>108</v>
      </c>
      <c r="K24" s="24">
        <f t="shared" si="65"/>
        <v>120</v>
      </c>
      <c r="X24" s="106" t="s">
        <v>18</v>
      </c>
      <c r="Y24" s="24">
        <v>12</v>
      </c>
      <c r="Z24" s="24">
        <v>24</v>
      </c>
      <c r="AA24" s="24">
        <v>36</v>
      </c>
      <c r="AB24" s="24">
        <v>48</v>
      </c>
      <c r="AC24" s="24">
        <f t="shared" ref="AC24" si="66">+AB24+12</f>
        <v>60</v>
      </c>
      <c r="AD24" s="24">
        <f t="shared" ref="AD24" si="67">+AC24+12</f>
        <v>72</v>
      </c>
      <c r="AE24" s="24">
        <f t="shared" ref="AE24" si="68">+AD24+12</f>
        <v>84</v>
      </c>
      <c r="AF24" s="24">
        <f t="shared" ref="AF24" si="69">+AE24+12</f>
        <v>96</v>
      </c>
      <c r="AG24" s="24">
        <f t="shared" ref="AG24" si="70">+AF24+12</f>
        <v>108</v>
      </c>
      <c r="AH24" s="24">
        <f t="shared" ref="AH24" si="71">+AG24+12</f>
        <v>120</v>
      </c>
      <c r="AK24" s="106" t="s">
        <v>18</v>
      </c>
      <c r="AL24" s="24" t="str">
        <f>+AL9&amp;"-"&amp;AM9</f>
        <v>12-24</v>
      </c>
      <c r="AM24" s="24" t="str">
        <f t="shared" ref="AM24:AU24" si="72">+AM9&amp;"-"&amp;AN9</f>
        <v>24-36</v>
      </c>
      <c r="AN24" s="24" t="str">
        <f t="shared" si="72"/>
        <v>36-48</v>
      </c>
      <c r="AO24" s="24" t="str">
        <f t="shared" si="72"/>
        <v>48-60</v>
      </c>
      <c r="AP24" s="24" t="str">
        <f t="shared" si="72"/>
        <v>60-72</v>
      </c>
      <c r="AQ24" s="24" t="str">
        <f t="shared" si="72"/>
        <v>72-84</v>
      </c>
      <c r="AR24" s="24" t="str">
        <f t="shared" si="72"/>
        <v>84-96</v>
      </c>
      <c r="AS24" s="24" t="str">
        <f t="shared" si="72"/>
        <v>96-108</v>
      </c>
      <c r="AT24" s="24" t="str">
        <f t="shared" si="72"/>
        <v>108-120</v>
      </c>
      <c r="AU24" s="24" t="str">
        <f t="shared" si="72"/>
        <v>120-Ult</v>
      </c>
    </row>
    <row r="25" spans="1:47" ht="15">
      <c r="A25" s="103"/>
      <c r="B25" s="104"/>
      <c r="C25" s="107"/>
      <c r="D25" s="107"/>
      <c r="E25" s="107"/>
      <c r="F25" s="87"/>
      <c r="G25" s="87"/>
      <c r="H25" s="87"/>
      <c r="I25" s="87"/>
      <c r="J25" s="87"/>
      <c r="K25" s="88"/>
      <c r="X25" s="103"/>
      <c r="Y25" s="478"/>
      <c r="Z25" s="479"/>
      <c r="AA25" s="479"/>
      <c r="AB25" s="479"/>
      <c r="AC25" s="480"/>
      <c r="AD25" s="480"/>
      <c r="AE25" s="480"/>
      <c r="AF25" s="480"/>
      <c r="AG25" s="480"/>
      <c r="AH25" s="481"/>
      <c r="AK25" s="103"/>
      <c r="AL25" s="104"/>
      <c r="AM25" s="107"/>
      <c r="AN25" s="107"/>
      <c r="AO25" s="107"/>
      <c r="AP25" s="87"/>
      <c r="AQ25" s="87"/>
      <c r="AR25" s="87"/>
      <c r="AS25" s="87"/>
      <c r="AT25" s="87"/>
      <c r="AU25" s="88"/>
    </row>
    <row r="26" spans="1:47" ht="15">
      <c r="A26" s="25">
        <f>+A11</f>
        <v>2007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X26" s="103">
        <f>+X11</f>
        <v>2007</v>
      </c>
      <c r="Y26" s="491">
        <f t="shared" ref="Y26:AH26" si="73">+B11</f>
        <v>4494.4890400000004</v>
      </c>
      <c r="Z26" s="492">
        <f t="shared" si="73"/>
        <v>6491.3880320000007</v>
      </c>
      <c r="AA26" s="492">
        <f t="shared" si="73"/>
        <v>8543.3984320000018</v>
      </c>
      <c r="AB26" s="492">
        <f t="shared" si="73"/>
        <v>9740.3688320000001</v>
      </c>
      <c r="AC26" s="492">
        <f t="shared" si="73"/>
        <v>10668.441632000002</v>
      </c>
      <c r="AD26" s="492">
        <f t="shared" si="73"/>
        <v>10852.837600000001</v>
      </c>
      <c r="AE26" s="492">
        <f t="shared" si="73"/>
        <v>10887.328</v>
      </c>
      <c r="AF26" s="492">
        <f t="shared" si="73"/>
        <v>10907.7168</v>
      </c>
      <c r="AG26" s="492">
        <f t="shared" si="73"/>
        <v>11023.220800000001</v>
      </c>
      <c r="AH26" s="493">
        <f t="shared" si="73"/>
        <v>11358.061600000001</v>
      </c>
      <c r="AJ26" s="230"/>
      <c r="AK26" s="103">
        <f>+AK11</f>
        <v>2007</v>
      </c>
      <c r="AL26" s="44">
        <f>+IF(OR(AL11=0,AM11=0)," ",AM11/AL11)</f>
        <v>1.4442994463281638</v>
      </c>
      <c r="AM26" s="44">
        <f t="shared" ref="AM26:AU26" si="74">+IF(OR(AM11=0,AN11=0)," ",AN11/AM11)</f>
        <v>1.3161127311885215</v>
      </c>
      <c r="AN26" s="44">
        <f t="shared" si="74"/>
        <v>1.1401047147136023</v>
      </c>
      <c r="AO26" s="44">
        <f t="shared" si="74"/>
        <v>1.0952810736438447</v>
      </c>
      <c r="AP26" s="44">
        <f t="shared" si="74"/>
        <v>1.0172842458496378</v>
      </c>
      <c r="AQ26" s="44">
        <f t="shared" si="74"/>
        <v>1.0031780075655052</v>
      </c>
      <c r="AR26" s="44">
        <f t="shared" si="74"/>
        <v>1.0018727092634667</v>
      </c>
      <c r="AS26" s="44">
        <f t="shared" si="74"/>
        <v>1.0105892004823596</v>
      </c>
      <c r="AT26" s="44">
        <f t="shared" si="74"/>
        <v>1.0303759496498519</v>
      </c>
      <c r="AU26" s="44" t="str">
        <f t="shared" si="74"/>
        <v xml:space="preserve"> </v>
      </c>
    </row>
    <row r="27" spans="1:47" ht="15">
      <c r="A27" s="25">
        <f t="shared" ref="A27:A35" si="75">+A12</f>
        <v>2008</v>
      </c>
      <c r="B27" s="28"/>
      <c r="C27" s="28"/>
      <c r="D27" s="28"/>
      <c r="E27" s="28"/>
      <c r="F27" s="28"/>
      <c r="G27" s="28"/>
      <c r="H27" s="28"/>
      <c r="I27" s="28"/>
      <c r="J27" s="28"/>
      <c r="K27" s="29"/>
      <c r="X27" s="103">
        <f t="shared" ref="X27:X35" si="76">+X12</f>
        <v>2008</v>
      </c>
      <c r="Y27" s="491">
        <f t="shared" ref="Y27:AG27" si="77">+C12</f>
        <v>5381.2022160000006</v>
      </c>
      <c r="Z27" s="492">
        <f t="shared" si="77"/>
        <v>7776.892240000001</v>
      </c>
      <c r="AA27" s="492">
        <f t="shared" si="77"/>
        <v>9091.5934400000006</v>
      </c>
      <c r="AB27" s="492">
        <f t="shared" si="77"/>
        <v>9278.8598000000002</v>
      </c>
      <c r="AC27" s="492">
        <f t="shared" si="77"/>
        <v>9452.5192000000006</v>
      </c>
      <c r="AD27" s="492">
        <f t="shared" si="77"/>
        <v>9489.5928000000004</v>
      </c>
      <c r="AE27" s="492">
        <f t="shared" si="77"/>
        <v>9528.3016000000007</v>
      </c>
      <c r="AF27" s="492">
        <f t="shared" si="77"/>
        <v>9547.8816000000006</v>
      </c>
      <c r="AG27" s="492">
        <f t="shared" si="77"/>
        <v>9589.1056000000008</v>
      </c>
      <c r="AH27" s="493"/>
      <c r="AJ27" s="230"/>
      <c r="AK27" s="103">
        <f t="shared" ref="AK27:AK35" si="78">+AK12</f>
        <v>2008</v>
      </c>
      <c r="AL27" s="44">
        <f t="shared" ref="AL27:AU27" si="79">+IF(OR(AL12=0,AM12=0)," ",AM12/AL12)</f>
        <v>1.445196059883582</v>
      </c>
      <c r="AM27" s="44">
        <f t="shared" si="79"/>
        <v>1.1690522588493524</v>
      </c>
      <c r="AN27" s="44">
        <f t="shared" si="79"/>
        <v>1.0205977490344091</v>
      </c>
      <c r="AO27" s="44">
        <f t="shared" si="79"/>
        <v>1.0187155969314248</v>
      </c>
      <c r="AP27" s="44">
        <f t="shared" si="79"/>
        <v>1.0039220867173695</v>
      </c>
      <c r="AQ27" s="44">
        <f t="shared" si="79"/>
        <v>1.0040790791360406</v>
      </c>
      <c r="AR27" s="44">
        <f t="shared" si="79"/>
        <v>1.0020549307549207</v>
      </c>
      <c r="AS27" s="44">
        <f t="shared" si="79"/>
        <v>1.0043176069548245</v>
      </c>
      <c r="AT27" s="44" t="str">
        <f t="shared" si="79"/>
        <v xml:space="preserve"> </v>
      </c>
      <c r="AU27" s="44" t="str">
        <f t="shared" si="79"/>
        <v xml:space="preserve"> </v>
      </c>
    </row>
    <row r="28" spans="1:47" ht="15">
      <c r="A28" s="25">
        <f t="shared" si="75"/>
        <v>2009</v>
      </c>
      <c r="B28" s="28"/>
      <c r="C28" s="28"/>
      <c r="D28" s="28"/>
      <c r="E28" s="28"/>
      <c r="F28" s="28"/>
      <c r="G28" s="28"/>
      <c r="H28" s="28"/>
      <c r="I28" s="28"/>
      <c r="J28" s="29"/>
      <c r="K28" s="29"/>
      <c r="X28" s="103">
        <f t="shared" si="76"/>
        <v>2009</v>
      </c>
      <c r="Y28" s="491">
        <f t="shared" ref="Y28:AF28" si="80">+D13</f>
        <v>5908.8314480000008</v>
      </c>
      <c r="Z28" s="492">
        <f t="shared" si="80"/>
        <v>9752.969360000001</v>
      </c>
      <c r="AA28" s="492">
        <f t="shared" si="80"/>
        <v>10453.457072000003</v>
      </c>
      <c r="AB28" s="492">
        <f t="shared" si="80"/>
        <v>11003.380800000001</v>
      </c>
      <c r="AC28" s="492">
        <f t="shared" si="80"/>
        <v>11145.915200000003</v>
      </c>
      <c r="AD28" s="492">
        <f t="shared" si="80"/>
        <v>11185.103999999999</v>
      </c>
      <c r="AE28" s="492">
        <f t="shared" si="80"/>
        <v>11197.8272</v>
      </c>
      <c r="AF28" s="492">
        <f t="shared" si="80"/>
        <v>11301.107200000002</v>
      </c>
      <c r="AG28" s="492"/>
      <c r="AH28" s="493"/>
      <c r="AJ28" s="230"/>
      <c r="AK28" s="103">
        <f t="shared" si="78"/>
        <v>2009</v>
      </c>
      <c r="AL28" s="44">
        <f t="shared" ref="AL28:AU28" si="81">+IF(OR(AL13=0,AM13=0)," ",AM13/AL13)</f>
        <v>1.6505749818436859</v>
      </c>
      <c r="AM28" s="44">
        <f t="shared" si="81"/>
        <v>1.0718230198561807</v>
      </c>
      <c r="AN28" s="44">
        <f t="shared" si="81"/>
        <v>1.052606876769312</v>
      </c>
      <c r="AO28" s="44">
        <f t="shared" si="81"/>
        <v>1.0129536914690804</v>
      </c>
      <c r="AP28" s="44">
        <f t="shared" si="81"/>
        <v>1.0035159786609533</v>
      </c>
      <c r="AQ28" s="44">
        <f t="shared" si="81"/>
        <v>1.0011375128921467</v>
      </c>
      <c r="AR28" s="44">
        <f t="shared" si="81"/>
        <v>1.0092232178756966</v>
      </c>
      <c r="AS28" s="44" t="str">
        <f t="shared" si="81"/>
        <v xml:space="preserve"> </v>
      </c>
      <c r="AT28" s="44" t="str">
        <f t="shared" si="81"/>
        <v xml:space="preserve"> </v>
      </c>
      <c r="AU28" s="44" t="str">
        <f t="shared" si="81"/>
        <v xml:space="preserve"> </v>
      </c>
    </row>
    <row r="29" spans="1:47" ht="15">
      <c r="A29" s="25">
        <f t="shared" si="75"/>
        <v>2010</v>
      </c>
      <c r="B29" s="28"/>
      <c r="C29" s="28"/>
      <c r="D29" s="28"/>
      <c r="E29" s="28"/>
      <c r="F29" s="28"/>
      <c r="G29" s="28"/>
      <c r="H29" s="28"/>
      <c r="I29" s="29"/>
      <c r="J29" s="29"/>
      <c r="K29" s="29"/>
      <c r="X29" s="103">
        <f t="shared" si="76"/>
        <v>2010</v>
      </c>
      <c r="Y29" s="491">
        <f t="shared" ref="Y29:AE29" si="82">+E14</f>
        <v>8565.4787840000008</v>
      </c>
      <c r="Z29" s="492">
        <f t="shared" si="82"/>
        <v>11614.571872000002</v>
      </c>
      <c r="AA29" s="492">
        <f t="shared" si="82"/>
        <v>12941.989600000001</v>
      </c>
      <c r="AB29" s="492">
        <f t="shared" si="82"/>
        <v>13399.9184</v>
      </c>
      <c r="AC29" s="492">
        <f t="shared" si="82"/>
        <v>14125.721600000001</v>
      </c>
      <c r="AD29" s="492">
        <f t="shared" si="82"/>
        <v>14339.192800000001</v>
      </c>
      <c r="AE29" s="492">
        <f t="shared" si="82"/>
        <v>14384.380800000001</v>
      </c>
      <c r="AF29" s="492"/>
      <c r="AG29" s="492"/>
      <c r="AH29" s="493"/>
      <c r="AJ29" s="230"/>
      <c r="AK29" s="103">
        <f t="shared" si="78"/>
        <v>2010</v>
      </c>
      <c r="AL29" s="44">
        <f t="shared" ref="AL29:AU29" si="83">+IF(OR(AL14=0,AM14=0)," ",AM14/AL14)</f>
        <v>1.3559746238232</v>
      </c>
      <c r="AM29" s="44">
        <f t="shared" si="83"/>
        <v>1.114288993398034</v>
      </c>
      <c r="AN29" s="44">
        <f t="shared" si="83"/>
        <v>1.0353831840507737</v>
      </c>
      <c r="AO29" s="44">
        <f t="shared" si="83"/>
        <v>1.0541647477495086</v>
      </c>
      <c r="AP29" s="44">
        <f t="shared" si="83"/>
        <v>1.0151122332752189</v>
      </c>
      <c r="AQ29" s="44">
        <f t="shared" si="83"/>
        <v>1.003151362885643</v>
      </c>
      <c r="AR29" s="44" t="str">
        <f t="shared" si="83"/>
        <v xml:space="preserve"> </v>
      </c>
      <c r="AS29" s="44" t="str">
        <f t="shared" si="83"/>
        <v xml:space="preserve"> </v>
      </c>
      <c r="AT29" s="44" t="str">
        <f t="shared" si="83"/>
        <v xml:space="preserve"> </v>
      </c>
      <c r="AU29" s="44" t="str">
        <f t="shared" si="83"/>
        <v xml:space="preserve"> </v>
      </c>
    </row>
    <row r="30" spans="1:47" ht="15">
      <c r="A30" s="25">
        <f t="shared" si="75"/>
        <v>2011</v>
      </c>
      <c r="B30" s="28"/>
      <c r="C30" s="28"/>
      <c r="D30" s="28"/>
      <c r="E30" s="28"/>
      <c r="F30" s="28"/>
      <c r="G30" s="28"/>
      <c r="H30" s="29"/>
      <c r="I30" s="29"/>
      <c r="J30" s="29"/>
      <c r="K30" s="29"/>
      <c r="X30" s="103">
        <f t="shared" si="76"/>
        <v>2011</v>
      </c>
      <c r="Y30" s="491">
        <f t="shared" ref="Y30:AD30" si="84">+F15</f>
        <v>6717.0855280000005</v>
      </c>
      <c r="Z30" s="492">
        <f t="shared" si="84"/>
        <v>10194.737600000002</v>
      </c>
      <c r="AA30" s="492">
        <f t="shared" si="84"/>
        <v>11851.7168</v>
      </c>
      <c r="AB30" s="492">
        <f t="shared" si="84"/>
        <v>12661.864</v>
      </c>
      <c r="AC30" s="492">
        <f t="shared" si="84"/>
        <v>14081.734400000001</v>
      </c>
      <c r="AD30" s="492">
        <f t="shared" si="84"/>
        <v>14643.7768</v>
      </c>
      <c r="AE30" s="492"/>
      <c r="AF30" s="492"/>
      <c r="AG30" s="492"/>
      <c r="AH30" s="493"/>
      <c r="AJ30" s="230"/>
      <c r="AK30" s="103">
        <f t="shared" si="78"/>
        <v>2011</v>
      </c>
      <c r="AL30" s="44">
        <f t="shared" ref="AL30:AU30" si="85">+IF(OR(AL15=0,AM15=0)," ",AM15/AL15)</f>
        <v>1.5177322899200103</v>
      </c>
      <c r="AM30" s="44">
        <f t="shared" si="85"/>
        <v>1.1625327953512012</v>
      </c>
      <c r="AN30" s="44">
        <f t="shared" si="85"/>
        <v>1.0683569489274329</v>
      </c>
      <c r="AO30" s="44">
        <f t="shared" si="85"/>
        <v>1.112137549416105</v>
      </c>
      <c r="AP30" s="44">
        <f t="shared" si="85"/>
        <v>1.0399128675513152</v>
      </c>
      <c r="AQ30" s="44" t="str">
        <f t="shared" si="85"/>
        <v xml:space="preserve"> </v>
      </c>
      <c r="AR30" s="44" t="str">
        <f t="shared" si="85"/>
        <v xml:space="preserve"> </v>
      </c>
      <c r="AS30" s="44" t="str">
        <f t="shared" si="85"/>
        <v xml:space="preserve"> </v>
      </c>
      <c r="AT30" s="44" t="str">
        <f t="shared" si="85"/>
        <v xml:space="preserve"> </v>
      </c>
      <c r="AU30" s="44" t="str">
        <f t="shared" si="85"/>
        <v xml:space="preserve"> </v>
      </c>
    </row>
    <row r="31" spans="1:47" ht="15">
      <c r="A31" s="25">
        <f t="shared" si="75"/>
        <v>2012</v>
      </c>
      <c r="B31" s="28"/>
      <c r="C31" s="28"/>
      <c r="D31" s="28"/>
      <c r="E31" s="28"/>
      <c r="F31" s="28"/>
      <c r="G31" s="29"/>
      <c r="H31" s="29"/>
      <c r="I31" s="29"/>
      <c r="J31" s="29"/>
      <c r="K31" s="29"/>
      <c r="X31" s="103">
        <f t="shared" si="76"/>
        <v>2012</v>
      </c>
      <c r="Y31" s="491">
        <f>+G16</f>
        <v>7717.9312</v>
      </c>
      <c r="Z31" s="492">
        <f>+H16</f>
        <v>10947.386400000001</v>
      </c>
      <c r="AA31" s="492">
        <f>+I16</f>
        <v>13649.9144</v>
      </c>
      <c r="AB31" s="492">
        <f>+J16</f>
        <v>14387.14</v>
      </c>
      <c r="AC31" s="492">
        <f>+K16</f>
        <v>14417.332</v>
      </c>
      <c r="AD31" s="492"/>
      <c r="AE31" s="492"/>
      <c r="AF31" s="492"/>
      <c r="AG31" s="492"/>
      <c r="AH31" s="493"/>
      <c r="AJ31" s="230"/>
      <c r="AK31" s="103">
        <f t="shared" si="78"/>
        <v>2012</v>
      </c>
      <c r="AL31" s="44">
        <f t="shared" ref="AL31:AU31" si="86">+IF(OR(AL16=0,AM16=0)," ",AM16/AL16)</f>
        <v>1.4184353444353068</v>
      </c>
      <c r="AM31" s="44">
        <f t="shared" si="86"/>
        <v>1.2468651330330314</v>
      </c>
      <c r="AN31" s="44">
        <f t="shared" si="86"/>
        <v>1.054009540162391</v>
      </c>
      <c r="AO31" s="44">
        <f t="shared" si="86"/>
        <v>1.002098540780169</v>
      </c>
      <c r="AP31" s="44" t="str">
        <f t="shared" si="86"/>
        <v xml:space="preserve"> </v>
      </c>
      <c r="AQ31" s="44" t="str">
        <f t="shared" si="86"/>
        <v xml:space="preserve"> </v>
      </c>
      <c r="AR31" s="44" t="str">
        <f t="shared" si="86"/>
        <v xml:space="preserve"> </v>
      </c>
      <c r="AS31" s="44" t="str">
        <f t="shared" si="86"/>
        <v xml:space="preserve"> </v>
      </c>
      <c r="AT31" s="44" t="str">
        <f t="shared" si="86"/>
        <v xml:space="preserve"> </v>
      </c>
      <c r="AU31" s="44" t="str">
        <f t="shared" si="86"/>
        <v xml:space="preserve"> </v>
      </c>
    </row>
    <row r="32" spans="1:47" ht="15">
      <c r="A32" s="25">
        <f t="shared" si="75"/>
        <v>2013</v>
      </c>
      <c r="B32" s="28"/>
      <c r="C32" s="28"/>
      <c r="D32" s="28"/>
      <c r="E32" s="28"/>
      <c r="F32" s="29"/>
      <c r="G32" s="29"/>
      <c r="H32" s="29"/>
      <c r="I32" s="29"/>
      <c r="J32" s="29"/>
      <c r="K32" s="29"/>
      <c r="X32" s="103">
        <f t="shared" si="76"/>
        <v>2013</v>
      </c>
      <c r="Y32" s="491">
        <f>+H17</f>
        <v>9153.615200000002</v>
      </c>
      <c r="Z32" s="492">
        <f>+I17</f>
        <v>11583.639200000001</v>
      </c>
      <c r="AA32" s="492">
        <f>+J17</f>
        <v>13445.812</v>
      </c>
      <c r="AB32" s="492">
        <f>+K17</f>
        <v>13865.236800000001</v>
      </c>
      <c r="AC32" s="492"/>
      <c r="AD32" s="492"/>
      <c r="AE32" s="492"/>
      <c r="AF32" s="492"/>
      <c r="AG32" s="492"/>
      <c r="AH32" s="493"/>
      <c r="AJ32" s="230"/>
      <c r="AK32" s="103">
        <f t="shared" si="78"/>
        <v>2013</v>
      </c>
      <c r="AL32" s="44">
        <f t="shared" ref="AL32:AU32" si="87">+IF(OR(AL17=0,AM17=0)," ",AM17/AL17)</f>
        <v>1.2654715046356766</v>
      </c>
      <c r="AM32" s="44">
        <f t="shared" si="87"/>
        <v>1.1607588744649435</v>
      </c>
      <c r="AN32" s="44">
        <f t="shared" si="87"/>
        <v>1.0311937129568671</v>
      </c>
      <c r="AO32" s="44" t="str">
        <f t="shared" si="87"/>
        <v xml:space="preserve"> </v>
      </c>
      <c r="AP32" s="44" t="str">
        <f t="shared" si="87"/>
        <v xml:space="preserve"> </v>
      </c>
      <c r="AQ32" s="44" t="str">
        <f t="shared" si="87"/>
        <v xml:space="preserve"> </v>
      </c>
      <c r="AR32" s="44" t="str">
        <f t="shared" si="87"/>
        <v xml:space="preserve"> </v>
      </c>
      <c r="AS32" s="44" t="str">
        <f t="shared" si="87"/>
        <v xml:space="preserve"> </v>
      </c>
      <c r="AT32" s="44" t="str">
        <f t="shared" si="87"/>
        <v xml:space="preserve"> </v>
      </c>
      <c r="AU32" s="44" t="str">
        <f t="shared" si="87"/>
        <v xml:space="preserve"> </v>
      </c>
    </row>
    <row r="33" spans="1:47" ht="15">
      <c r="A33" s="25">
        <f t="shared" si="75"/>
        <v>2014</v>
      </c>
      <c r="B33" s="28"/>
      <c r="C33" s="28"/>
      <c r="D33" s="28"/>
      <c r="E33" s="29"/>
      <c r="F33" s="29"/>
      <c r="G33" s="29"/>
      <c r="H33" s="29"/>
      <c r="I33" s="29"/>
      <c r="J33" s="29"/>
      <c r="K33" s="29"/>
      <c r="X33" s="103">
        <f t="shared" si="76"/>
        <v>2014</v>
      </c>
      <c r="Y33" s="491">
        <f>+I18</f>
        <v>8900.3288000000011</v>
      </c>
      <c r="Z33" s="492">
        <f>+J18</f>
        <v>11556.691999999999</v>
      </c>
      <c r="AA33" s="492">
        <f>+K18</f>
        <v>13889.4424</v>
      </c>
      <c r="AB33" s="492"/>
      <c r="AC33" s="492"/>
      <c r="AD33" s="492"/>
      <c r="AE33" s="492"/>
      <c r="AF33" s="492"/>
      <c r="AG33" s="492"/>
      <c r="AH33" s="493"/>
      <c r="AJ33" s="230"/>
      <c r="AK33" s="103">
        <f t="shared" si="78"/>
        <v>2014</v>
      </c>
      <c r="AL33" s="44">
        <f t="shared" ref="AL33:AU33" si="88">+IF(OR(AL18=0,AM18=0)," ",AM18/AL18)</f>
        <v>1.2984567491484131</v>
      </c>
      <c r="AM33" s="44">
        <f t="shared" si="88"/>
        <v>1.2018527793247411</v>
      </c>
      <c r="AN33" s="44" t="str">
        <f t="shared" si="88"/>
        <v xml:space="preserve"> </v>
      </c>
      <c r="AO33" s="44" t="str">
        <f t="shared" si="88"/>
        <v xml:space="preserve"> </v>
      </c>
      <c r="AP33" s="44" t="str">
        <f t="shared" si="88"/>
        <v xml:space="preserve"> </v>
      </c>
      <c r="AQ33" s="44" t="str">
        <f t="shared" si="88"/>
        <v xml:space="preserve"> </v>
      </c>
      <c r="AR33" s="44" t="str">
        <f t="shared" si="88"/>
        <v xml:space="preserve"> </v>
      </c>
      <c r="AS33" s="44" t="str">
        <f t="shared" si="88"/>
        <v xml:space="preserve"> </v>
      </c>
      <c r="AT33" s="44" t="str">
        <f t="shared" si="88"/>
        <v xml:space="preserve"> </v>
      </c>
      <c r="AU33" s="44" t="str">
        <f t="shared" si="88"/>
        <v xml:space="preserve"> </v>
      </c>
    </row>
    <row r="34" spans="1:47" ht="15">
      <c r="A34" s="25">
        <f t="shared" si="75"/>
        <v>2015</v>
      </c>
      <c r="B34" s="28"/>
      <c r="C34" s="28"/>
      <c r="D34" s="29"/>
      <c r="E34" s="29"/>
      <c r="F34" s="29"/>
      <c r="G34" s="29"/>
      <c r="H34" s="29"/>
      <c r="I34" s="29"/>
      <c r="J34" s="29"/>
      <c r="K34" s="29"/>
      <c r="X34" s="103">
        <f t="shared" si="76"/>
        <v>2015</v>
      </c>
      <c r="Y34" s="491">
        <f>+J19</f>
        <v>6804.4992000000002</v>
      </c>
      <c r="Z34" s="492">
        <f>+K19</f>
        <v>10330.436800000001</v>
      </c>
      <c r="AA34" s="492"/>
      <c r="AB34" s="492"/>
      <c r="AC34" s="492"/>
      <c r="AD34" s="492"/>
      <c r="AE34" s="492"/>
      <c r="AF34" s="492"/>
      <c r="AG34" s="492"/>
      <c r="AH34" s="493"/>
      <c r="AJ34" s="230"/>
      <c r="AK34" s="103">
        <f t="shared" si="78"/>
        <v>2015</v>
      </c>
      <c r="AL34" s="44">
        <f t="shared" ref="AL34:AU34" si="89">+IF(OR(AL19=0,AM19=0)," ",AM19/AL19)</f>
        <v>1.5181773847515481</v>
      </c>
      <c r="AM34" s="44" t="str">
        <f t="shared" si="89"/>
        <v xml:space="preserve"> </v>
      </c>
      <c r="AN34" s="44" t="str">
        <f t="shared" si="89"/>
        <v xml:space="preserve"> </v>
      </c>
      <c r="AO34" s="44" t="str">
        <f t="shared" si="89"/>
        <v xml:space="preserve"> </v>
      </c>
      <c r="AP34" s="44" t="str">
        <f t="shared" si="89"/>
        <v xml:space="preserve"> </v>
      </c>
      <c r="AQ34" s="44" t="str">
        <f t="shared" si="89"/>
        <v xml:space="preserve"> </v>
      </c>
      <c r="AR34" s="44" t="str">
        <f t="shared" si="89"/>
        <v xml:space="preserve"> </v>
      </c>
      <c r="AS34" s="44" t="str">
        <f t="shared" si="89"/>
        <v xml:space="preserve"> </v>
      </c>
      <c r="AT34" s="44" t="str">
        <f t="shared" si="89"/>
        <v xml:space="preserve"> </v>
      </c>
      <c r="AU34" s="44" t="str">
        <f t="shared" si="89"/>
        <v xml:space="preserve"> </v>
      </c>
    </row>
    <row r="35" spans="1:47" ht="15">
      <c r="A35" s="27">
        <f t="shared" si="75"/>
        <v>2016</v>
      </c>
      <c r="B35" s="28"/>
      <c r="C35" s="29"/>
      <c r="D35" s="29"/>
      <c r="E35" s="29"/>
      <c r="F35" s="29"/>
      <c r="G35" s="29"/>
      <c r="H35" s="29"/>
      <c r="I35" s="29"/>
      <c r="J35" s="29"/>
      <c r="K35" s="29"/>
      <c r="X35" s="104">
        <f t="shared" si="76"/>
        <v>2016</v>
      </c>
      <c r="Y35" s="494">
        <f>+K20</f>
        <v>7312.5088000000005</v>
      </c>
      <c r="Z35" s="495"/>
      <c r="AA35" s="495"/>
      <c r="AB35" s="495"/>
      <c r="AC35" s="495"/>
      <c r="AD35" s="495"/>
      <c r="AE35" s="495"/>
      <c r="AF35" s="495"/>
      <c r="AG35" s="495"/>
      <c r="AH35" s="496"/>
      <c r="AJ35" s="230"/>
      <c r="AK35" s="104">
        <f t="shared" si="78"/>
        <v>2016</v>
      </c>
      <c r="AL35" s="44" t="str">
        <f t="shared" ref="AL35:AU35" si="90">+IF(OR(AL20=0,AM20=0)," ",AM20/AL20)</f>
        <v xml:space="preserve"> </v>
      </c>
      <c r="AM35" s="44" t="str">
        <f t="shared" si="90"/>
        <v xml:space="preserve"> </v>
      </c>
      <c r="AN35" s="44" t="str">
        <f t="shared" si="90"/>
        <v xml:space="preserve"> </v>
      </c>
      <c r="AO35" s="44" t="str">
        <f t="shared" si="90"/>
        <v xml:space="preserve"> </v>
      </c>
      <c r="AP35" s="44" t="str">
        <f t="shared" si="90"/>
        <v xml:space="preserve"> </v>
      </c>
      <c r="AQ35" s="44" t="str">
        <f t="shared" si="90"/>
        <v xml:space="preserve"> </v>
      </c>
      <c r="AR35" s="44" t="str">
        <f t="shared" si="90"/>
        <v xml:space="preserve"> </v>
      </c>
      <c r="AS35" s="44" t="str">
        <f t="shared" si="90"/>
        <v xml:space="preserve"> </v>
      </c>
      <c r="AT35" s="44" t="str">
        <f t="shared" si="90"/>
        <v xml:space="preserve"> </v>
      </c>
      <c r="AU35" s="44" t="str">
        <f t="shared" si="90"/>
        <v xml:space="preserve"> </v>
      </c>
    </row>
  </sheetData>
  <mergeCells count="1">
    <mergeCell ref="B23:K23"/>
  </mergeCells>
  <conditionalFormatting sqref="B26:K35">
    <cfRule type="cellIs" dxfId="21" priority="4" stopIfTrue="1" operator="notEqual">
      <formula>Y26</formula>
    </cfRule>
  </conditionalFormatting>
  <pageMargins left="0.7" right="0.7" top="0.75" bottom="0.75" header="0.3" footer="0.3"/>
  <ignoredErrors>
    <ignoredError sqref="AL26:AU3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I45"/>
  <sheetViews>
    <sheetView showGridLines="0" topLeftCell="T1" workbookViewId="0">
      <selection activeCell="Y29" sqref="Y29"/>
    </sheetView>
  </sheetViews>
  <sheetFormatPr defaultColWidth="10" defaultRowHeight="15"/>
  <cols>
    <col min="1" max="1" width="11.5703125" style="37" customWidth="1"/>
    <col min="2" max="2" width="11.5703125" style="31" customWidth="1"/>
    <col min="3" max="13" width="12.7109375" style="31" customWidth="1"/>
    <col min="14" max="16" width="11.5703125" style="31" customWidth="1"/>
    <col min="17" max="20" width="10" style="31"/>
    <col min="21" max="21" width="11.5703125" style="31" bestFit="1" customWidth="1"/>
    <col min="22" max="32" width="12.7109375" style="31" bestFit="1" customWidth="1"/>
    <col min="33" max="35" width="11.5703125" style="31" bestFit="1" customWidth="1"/>
    <col min="36" max="16384" width="10" style="31"/>
  </cols>
  <sheetData>
    <row r="1" spans="1:35">
      <c r="A1" s="30" t="s">
        <v>0</v>
      </c>
      <c r="T1" s="30" t="s">
        <v>0</v>
      </c>
    </row>
    <row r="2" spans="1:35" ht="15.75">
      <c r="A2" s="70" t="str">
        <f>+"Analysis of Loss &amp; DCC Incurred as of "&amp;TEXT(EvalDate,"mm/dd/yyyy")</f>
        <v>Analysis of Loss &amp; DCC Incurred as of 12/31/2016</v>
      </c>
      <c r="T2" s="70" t="str">
        <f>+"Analysis of Loss &amp; DCC Incurred as of "&amp;TEXT(EvalDate,"mm/dd/yyyy")</f>
        <v>Analysis of Loss &amp; DCC Incurred as of 12/31/2016</v>
      </c>
    </row>
    <row r="3" spans="1:35">
      <c r="A3" s="30" t="s">
        <v>1</v>
      </c>
      <c r="T3" s="30" t="s">
        <v>1</v>
      </c>
    </row>
    <row r="4" spans="1:35" ht="8.25" customHeight="1">
      <c r="T4" s="37"/>
    </row>
    <row r="5" spans="1:35">
      <c r="A5" s="30" t="s">
        <v>62</v>
      </c>
      <c r="T5" s="30" t="s">
        <v>62</v>
      </c>
    </row>
    <row r="6" spans="1:35" ht="10.5" customHeight="1">
      <c r="A6" s="32"/>
      <c r="T6" s="32"/>
    </row>
    <row r="7" spans="1:35">
      <c r="A7" s="34" t="s">
        <v>11</v>
      </c>
      <c r="B7" s="22" t="s">
        <v>28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35"/>
      <c r="T7" s="34" t="s">
        <v>11</v>
      </c>
      <c r="U7" s="22" t="s">
        <v>28</v>
      </c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35"/>
    </row>
    <row r="8" spans="1:35" s="37" customFormat="1">
      <c r="A8" s="36" t="s">
        <v>18</v>
      </c>
      <c r="B8" s="24">
        <v>12</v>
      </c>
      <c r="C8" s="24">
        <f t="shared" ref="C8:P8" si="0">B8+12</f>
        <v>24</v>
      </c>
      <c r="D8" s="24">
        <f t="shared" si="0"/>
        <v>36</v>
      </c>
      <c r="E8" s="24">
        <f t="shared" si="0"/>
        <v>48</v>
      </c>
      <c r="F8" s="24">
        <f t="shared" si="0"/>
        <v>60</v>
      </c>
      <c r="G8" s="24">
        <f t="shared" si="0"/>
        <v>72</v>
      </c>
      <c r="H8" s="24">
        <f t="shared" si="0"/>
        <v>84</v>
      </c>
      <c r="I8" s="24">
        <f t="shared" si="0"/>
        <v>96</v>
      </c>
      <c r="J8" s="24">
        <f t="shared" si="0"/>
        <v>108</v>
      </c>
      <c r="K8" s="24">
        <f t="shared" si="0"/>
        <v>120</v>
      </c>
      <c r="L8" s="24">
        <f t="shared" si="0"/>
        <v>132</v>
      </c>
      <c r="M8" s="24">
        <f t="shared" si="0"/>
        <v>144</v>
      </c>
      <c r="N8" s="24">
        <f t="shared" si="0"/>
        <v>156</v>
      </c>
      <c r="O8" s="24">
        <f t="shared" si="0"/>
        <v>168</v>
      </c>
      <c r="P8" s="24">
        <f t="shared" si="0"/>
        <v>180</v>
      </c>
      <c r="T8" s="36" t="s">
        <v>18</v>
      </c>
      <c r="U8" s="24">
        <f>[5]!First_Month</f>
        <v>12</v>
      </c>
      <c r="V8" s="24">
        <f t="shared" ref="V8" si="1">U8+12</f>
        <v>24</v>
      </c>
      <c r="W8" s="24">
        <f t="shared" ref="W8" si="2">V8+12</f>
        <v>36</v>
      </c>
      <c r="X8" s="24">
        <f t="shared" ref="X8" si="3">W8+12</f>
        <v>48</v>
      </c>
      <c r="Y8" s="24">
        <f t="shared" ref="Y8" si="4">X8+12</f>
        <v>60</v>
      </c>
      <c r="Z8" s="24">
        <f t="shared" ref="Z8" si="5">Y8+12</f>
        <v>72</v>
      </c>
      <c r="AA8" s="24">
        <f t="shared" ref="AA8" si="6">Z8+12</f>
        <v>84</v>
      </c>
      <c r="AB8" s="24">
        <f t="shared" ref="AB8" si="7">AA8+12</f>
        <v>96</v>
      </c>
      <c r="AC8" s="24">
        <f t="shared" ref="AC8" si="8">AB8+12</f>
        <v>108</v>
      </c>
      <c r="AD8" s="24">
        <f t="shared" ref="AD8" si="9">AC8+12</f>
        <v>120</v>
      </c>
      <c r="AE8" s="24">
        <f t="shared" ref="AE8" si="10">AD8+12</f>
        <v>132</v>
      </c>
      <c r="AF8" s="24">
        <f t="shared" ref="AF8" si="11">AE8+12</f>
        <v>144</v>
      </c>
      <c r="AG8" s="24">
        <f t="shared" ref="AG8" si="12">AF8+12</f>
        <v>156</v>
      </c>
      <c r="AH8" s="24">
        <f t="shared" ref="AH8" si="13">AG8+12</f>
        <v>168</v>
      </c>
      <c r="AI8" s="24">
        <f t="shared" ref="AI8" si="14">AH8+12</f>
        <v>180</v>
      </c>
    </row>
    <row r="9" spans="1:35">
      <c r="A9" s="34"/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Q9" s="38"/>
      <c r="T9" s="34"/>
      <c r="U9" s="80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2"/>
    </row>
    <row r="10" spans="1:35">
      <c r="A10" s="67">
        <f t="shared" ref="A10:A22" si="15">+A11-1</f>
        <v>2002</v>
      </c>
      <c r="B10" s="83">
        <v>3311218.4000000004</v>
      </c>
      <c r="C10" s="84">
        <v>5824394.4000000004</v>
      </c>
      <c r="D10" s="84">
        <v>6034445.6000000006</v>
      </c>
      <c r="E10" s="84">
        <v>6951488.8000000007</v>
      </c>
      <c r="F10" s="84">
        <v>7618637.6000000006</v>
      </c>
      <c r="G10" s="84">
        <v>7551130.4000000004</v>
      </c>
      <c r="H10" s="84">
        <v>7596048</v>
      </c>
      <c r="I10" s="84">
        <v>7570398.4000000004</v>
      </c>
      <c r="J10" s="84">
        <v>7570799.2000000002</v>
      </c>
      <c r="K10" s="84">
        <v>7570799.2000000002</v>
      </c>
      <c r="L10" s="84">
        <v>7570799.2000000002</v>
      </c>
      <c r="M10" s="84">
        <v>7570799.2000000002</v>
      </c>
      <c r="N10" s="84">
        <v>7570799.2000000002</v>
      </c>
      <c r="O10" s="84">
        <v>7570799.2000000002</v>
      </c>
      <c r="P10" s="85">
        <v>7570799.2000000002</v>
      </c>
      <c r="Q10" s="38"/>
      <c r="T10" s="67">
        <f t="shared" ref="T10:T22" si="16">+T11-1</f>
        <v>2002</v>
      </c>
      <c r="U10" s="83">
        <v>3311218.4000000004</v>
      </c>
      <c r="V10" s="84">
        <v>5824394.4000000004</v>
      </c>
      <c r="W10" s="84">
        <v>6034445.6000000006</v>
      </c>
      <c r="X10" s="84">
        <v>6951488.8000000007</v>
      </c>
      <c r="Y10" s="84">
        <v>7618637.6000000006</v>
      </c>
      <c r="Z10" s="84">
        <v>7551130.4000000004</v>
      </c>
      <c r="AA10" s="84">
        <v>7596048</v>
      </c>
      <c r="AB10" s="84">
        <v>7570398.4000000004</v>
      </c>
      <c r="AC10" s="84">
        <v>7570799.2000000002</v>
      </c>
      <c r="AD10" s="84">
        <v>7570799.2000000002</v>
      </c>
      <c r="AE10" s="84">
        <v>7570799.2000000002</v>
      </c>
      <c r="AF10" s="84">
        <v>7570799.2000000002</v>
      </c>
      <c r="AG10" s="84">
        <v>7570799.2000000002</v>
      </c>
      <c r="AH10" s="84">
        <v>7570799.2000000002</v>
      </c>
      <c r="AI10" s="85">
        <v>7570799.2000000002</v>
      </c>
    </row>
    <row r="11" spans="1:35">
      <c r="A11" s="67">
        <f t="shared" si="15"/>
        <v>2003</v>
      </c>
      <c r="B11" s="83">
        <v>6131136.8000000007</v>
      </c>
      <c r="C11" s="84">
        <v>7337824</v>
      </c>
      <c r="D11" s="84">
        <v>8675060.8000000007</v>
      </c>
      <c r="E11" s="84">
        <v>9602820</v>
      </c>
      <c r="F11" s="84">
        <v>8593760</v>
      </c>
      <c r="G11" s="84">
        <v>8700426.4000000004</v>
      </c>
      <c r="H11" s="84">
        <v>8609156</v>
      </c>
      <c r="I11" s="84">
        <v>8611736.8000000007</v>
      </c>
      <c r="J11" s="84">
        <v>8584097.5999999996</v>
      </c>
      <c r="K11" s="84">
        <v>8584097.5999999996</v>
      </c>
      <c r="L11" s="84">
        <v>8584297.5999999996</v>
      </c>
      <c r="M11" s="84">
        <v>8584297.5999999996</v>
      </c>
      <c r="N11" s="84">
        <v>8584297.5999999996</v>
      </c>
      <c r="O11" s="84">
        <v>8584297.5999999996</v>
      </c>
      <c r="P11" s="85"/>
      <c r="Q11" s="38"/>
      <c r="T11" s="67">
        <f t="shared" si="16"/>
        <v>2003</v>
      </c>
      <c r="U11" s="83">
        <v>6131136.8000000007</v>
      </c>
      <c r="V11" s="84">
        <v>7337824</v>
      </c>
      <c r="W11" s="84">
        <v>8675060.8000000007</v>
      </c>
      <c r="X11" s="84">
        <v>9602820</v>
      </c>
      <c r="Y11" s="84">
        <v>8593760</v>
      </c>
      <c r="Z11" s="84">
        <v>8700426.4000000004</v>
      </c>
      <c r="AA11" s="84">
        <v>8609156</v>
      </c>
      <c r="AB11" s="84">
        <v>8611736.8000000007</v>
      </c>
      <c r="AC11" s="84">
        <v>8584097.5999999996</v>
      </c>
      <c r="AD11" s="84">
        <v>8584097.5999999996</v>
      </c>
      <c r="AE11" s="84">
        <v>8584297.5999999996</v>
      </c>
      <c r="AF11" s="84">
        <v>8584297.5999999996</v>
      </c>
      <c r="AG11" s="84">
        <v>8584297.5999999996</v>
      </c>
      <c r="AH11" s="84">
        <v>8584297.5999999996</v>
      </c>
      <c r="AI11" s="85"/>
    </row>
    <row r="12" spans="1:35">
      <c r="A12" s="67">
        <f t="shared" si="15"/>
        <v>2004</v>
      </c>
      <c r="B12" s="83">
        <v>4486910.7919999994</v>
      </c>
      <c r="C12" s="84">
        <v>5703030.7439999999</v>
      </c>
      <c r="D12" s="84">
        <v>7825800.8159999996</v>
      </c>
      <c r="E12" s="84">
        <v>8393446.4159999993</v>
      </c>
      <c r="F12" s="84">
        <v>8666571.9440000001</v>
      </c>
      <c r="G12" s="84">
        <v>8994919.9440000001</v>
      </c>
      <c r="H12" s="84">
        <v>8951693.5999999996</v>
      </c>
      <c r="I12" s="84">
        <v>8942791.2000000011</v>
      </c>
      <c r="J12" s="84">
        <v>8881940.8000000007</v>
      </c>
      <c r="K12" s="84">
        <v>8882136.8000000007</v>
      </c>
      <c r="L12" s="84">
        <v>8882136.8000000007</v>
      </c>
      <c r="M12" s="84">
        <v>8882136.8000000007</v>
      </c>
      <c r="N12" s="84">
        <v>8882136.8000000007</v>
      </c>
      <c r="O12" s="84"/>
      <c r="P12" s="85"/>
      <c r="Q12" s="38"/>
      <c r="T12" s="67">
        <f t="shared" si="16"/>
        <v>2004</v>
      </c>
      <c r="U12" s="83">
        <v>4486910.7919999994</v>
      </c>
      <c r="V12" s="84">
        <v>5703030.7439999999</v>
      </c>
      <c r="W12" s="84">
        <v>7825800.8159999996</v>
      </c>
      <c r="X12" s="84">
        <v>8393446.4159999993</v>
      </c>
      <c r="Y12" s="84">
        <v>8666571.9440000001</v>
      </c>
      <c r="Z12" s="84">
        <v>8994919.9440000001</v>
      </c>
      <c r="AA12" s="84">
        <v>8951693.5999999996</v>
      </c>
      <c r="AB12" s="84">
        <v>8942791.2000000011</v>
      </c>
      <c r="AC12" s="84">
        <v>8881940.8000000007</v>
      </c>
      <c r="AD12" s="84">
        <v>8882136.8000000007</v>
      </c>
      <c r="AE12" s="84">
        <v>8882136.8000000007</v>
      </c>
      <c r="AF12" s="84">
        <v>8882136.8000000007</v>
      </c>
      <c r="AG12" s="84">
        <v>8882136.8000000007</v>
      </c>
      <c r="AH12" s="84"/>
      <c r="AI12" s="85"/>
    </row>
    <row r="13" spans="1:35">
      <c r="A13" s="67">
        <f t="shared" si="15"/>
        <v>2005</v>
      </c>
      <c r="B13" s="83">
        <v>4494489.04</v>
      </c>
      <c r="C13" s="84">
        <v>6491388.0320000006</v>
      </c>
      <c r="D13" s="84">
        <v>8543398.4320000019</v>
      </c>
      <c r="E13" s="84">
        <v>9740368.8320000004</v>
      </c>
      <c r="F13" s="84">
        <v>10668441.632000001</v>
      </c>
      <c r="G13" s="84">
        <v>10852837.600000001</v>
      </c>
      <c r="H13" s="84">
        <v>10887328</v>
      </c>
      <c r="I13" s="84">
        <v>10779716.800000001</v>
      </c>
      <c r="J13" s="84">
        <v>11023220.800000001</v>
      </c>
      <c r="K13" s="84">
        <v>11358061.600000001</v>
      </c>
      <c r="L13" s="84">
        <v>11358062.4</v>
      </c>
      <c r="M13" s="84">
        <v>11358062.4</v>
      </c>
      <c r="N13" s="84"/>
      <c r="O13" s="84"/>
      <c r="P13" s="85"/>
      <c r="Q13" s="38"/>
      <c r="T13" s="67">
        <f t="shared" si="16"/>
        <v>2005</v>
      </c>
      <c r="U13" s="83">
        <v>4494489.04</v>
      </c>
      <c r="V13" s="84">
        <v>6491388.0320000006</v>
      </c>
      <c r="W13" s="84">
        <v>8543398.4320000019</v>
      </c>
      <c r="X13" s="84">
        <v>9740368.8320000004</v>
      </c>
      <c r="Y13" s="84">
        <v>10668441.632000001</v>
      </c>
      <c r="Z13" s="84">
        <v>10852837.600000001</v>
      </c>
      <c r="AA13" s="84">
        <v>10887328</v>
      </c>
      <c r="AB13" s="84">
        <v>10779716.800000001</v>
      </c>
      <c r="AC13" s="84">
        <v>11023220.800000001</v>
      </c>
      <c r="AD13" s="84">
        <v>11358061.600000001</v>
      </c>
      <c r="AE13" s="84">
        <v>11358062.4</v>
      </c>
      <c r="AF13" s="84">
        <v>11358062.4</v>
      </c>
      <c r="AG13" s="84"/>
      <c r="AH13" s="84"/>
      <c r="AI13" s="85"/>
    </row>
    <row r="14" spans="1:35">
      <c r="A14" s="67">
        <f t="shared" si="15"/>
        <v>2006</v>
      </c>
      <c r="B14" s="83">
        <v>5381202.2160000009</v>
      </c>
      <c r="C14" s="84">
        <v>7776892.2400000012</v>
      </c>
      <c r="D14" s="84">
        <v>9091593.4400000013</v>
      </c>
      <c r="E14" s="84">
        <v>9378859.8000000007</v>
      </c>
      <c r="F14" s="84">
        <v>9352519.2000000011</v>
      </c>
      <c r="G14" s="84">
        <v>9239592.8000000007</v>
      </c>
      <c r="H14" s="84">
        <v>9328301.5999999996</v>
      </c>
      <c r="I14" s="84">
        <v>9447881.5999999996</v>
      </c>
      <c r="J14" s="84">
        <v>9448105.5999999996</v>
      </c>
      <c r="K14" s="84">
        <v>9409962.4000000004</v>
      </c>
      <c r="L14" s="84">
        <v>9409962.4000000004</v>
      </c>
      <c r="M14" s="84"/>
      <c r="N14" s="84"/>
      <c r="O14" s="84"/>
      <c r="P14" s="85"/>
      <c r="Q14" s="38"/>
      <c r="T14" s="67">
        <f t="shared" si="16"/>
        <v>2006</v>
      </c>
      <c r="U14" s="83">
        <v>5381202.2160000009</v>
      </c>
      <c r="V14" s="84">
        <v>7776892.2400000012</v>
      </c>
      <c r="W14" s="84">
        <v>9091593.4400000013</v>
      </c>
      <c r="X14" s="84">
        <v>9378859.8000000007</v>
      </c>
      <c r="Y14" s="84">
        <v>9352519.2000000011</v>
      </c>
      <c r="Z14" s="84">
        <v>9239592.8000000007</v>
      </c>
      <c r="AA14" s="84">
        <v>9328301.5999999996</v>
      </c>
      <c r="AB14" s="84">
        <v>9447881.5999999996</v>
      </c>
      <c r="AC14" s="84">
        <v>9448105.5999999996</v>
      </c>
      <c r="AD14" s="84">
        <v>9409962.4000000004</v>
      </c>
      <c r="AE14" s="84">
        <v>9409962.4000000004</v>
      </c>
      <c r="AF14" s="84"/>
      <c r="AG14" s="84"/>
      <c r="AH14" s="84"/>
      <c r="AI14" s="85"/>
    </row>
    <row r="15" spans="1:35">
      <c r="A15" s="67">
        <f t="shared" si="15"/>
        <v>2007</v>
      </c>
      <c r="B15" s="83">
        <v>5908831.4480000008</v>
      </c>
      <c r="C15" s="84">
        <v>9752969.3600000013</v>
      </c>
      <c r="D15" s="84">
        <v>10453457.072000002</v>
      </c>
      <c r="E15" s="84">
        <v>11403380.800000003</v>
      </c>
      <c r="F15" s="84">
        <v>11145915.200000003</v>
      </c>
      <c r="G15" s="84">
        <v>11085104.000000002</v>
      </c>
      <c r="H15" s="84">
        <v>11084827.200000003</v>
      </c>
      <c r="I15" s="84">
        <v>11301107.200000003</v>
      </c>
      <c r="J15" s="84">
        <v>11095428.000000002</v>
      </c>
      <c r="K15" s="84">
        <v>11106523.428000001</v>
      </c>
      <c r="L15" s="84"/>
      <c r="M15" s="84"/>
      <c r="N15" s="84"/>
      <c r="O15" s="84"/>
      <c r="P15" s="85"/>
      <c r="T15" s="67">
        <f t="shared" si="16"/>
        <v>2007</v>
      </c>
      <c r="U15" s="83">
        <v>5908831.4480000008</v>
      </c>
      <c r="V15" s="84">
        <v>9752969.3600000013</v>
      </c>
      <c r="W15" s="84">
        <v>10453457.072000002</v>
      </c>
      <c r="X15" s="84">
        <v>11403380.800000003</v>
      </c>
      <c r="Y15" s="84">
        <v>11145915.200000003</v>
      </c>
      <c r="Z15" s="84">
        <v>11085104.000000002</v>
      </c>
      <c r="AA15" s="84">
        <v>11084827.200000003</v>
      </c>
      <c r="AB15" s="84">
        <v>11301107.200000003</v>
      </c>
      <c r="AC15" s="84">
        <v>11095428.000000002</v>
      </c>
      <c r="AD15" s="84">
        <v>11106523.428000001</v>
      </c>
      <c r="AE15" s="84"/>
      <c r="AF15" s="84"/>
      <c r="AG15" s="84"/>
      <c r="AH15" s="84"/>
      <c r="AI15" s="85"/>
    </row>
    <row r="16" spans="1:35">
      <c r="A16" s="67">
        <f t="shared" si="15"/>
        <v>2008</v>
      </c>
      <c r="B16" s="83">
        <v>8565478.784</v>
      </c>
      <c r="C16" s="84">
        <v>11614571.872000001</v>
      </c>
      <c r="D16" s="84">
        <v>12941989.600000001</v>
      </c>
      <c r="E16" s="84">
        <v>14415918.4</v>
      </c>
      <c r="F16" s="84">
        <v>14399721.600000001</v>
      </c>
      <c r="G16" s="84">
        <v>14339192.800000001</v>
      </c>
      <c r="H16" s="84">
        <v>14384380.800000001</v>
      </c>
      <c r="I16" s="84">
        <v>14479587.200000001</v>
      </c>
      <c r="J16" s="84">
        <v>14479587.200000001</v>
      </c>
      <c r="K16" s="84"/>
      <c r="L16" s="84"/>
      <c r="M16" s="84"/>
      <c r="N16" s="84"/>
      <c r="O16" s="84"/>
      <c r="P16" s="85"/>
      <c r="T16" s="67">
        <f t="shared" si="16"/>
        <v>2008</v>
      </c>
      <c r="U16" s="83">
        <v>8565478.784</v>
      </c>
      <c r="V16" s="84">
        <v>11614571.872000001</v>
      </c>
      <c r="W16" s="84">
        <v>12941989.600000001</v>
      </c>
      <c r="X16" s="84">
        <v>14415918.4</v>
      </c>
      <c r="Y16" s="84">
        <v>14399721.600000001</v>
      </c>
      <c r="Z16" s="84">
        <v>14339192.800000001</v>
      </c>
      <c r="AA16" s="84">
        <v>14384380.800000001</v>
      </c>
      <c r="AB16" s="84">
        <v>14479587.200000001</v>
      </c>
      <c r="AC16" s="84">
        <v>14479587.200000001</v>
      </c>
      <c r="AD16" s="84"/>
      <c r="AE16" s="84"/>
      <c r="AF16" s="84"/>
      <c r="AG16" s="84"/>
      <c r="AH16" s="84"/>
      <c r="AI16" s="85"/>
    </row>
    <row r="17" spans="1:35">
      <c r="A17" s="67">
        <f t="shared" si="15"/>
        <v>2009</v>
      </c>
      <c r="B17" s="83">
        <v>6717085.5280000009</v>
      </c>
      <c r="C17" s="84">
        <v>10194737.600000001</v>
      </c>
      <c r="D17" s="84">
        <v>11851716.800000001</v>
      </c>
      <c r="E17" s="84">
        <v>12661864</v>
      </c>
      <c r="F17" s="84">
        <v>14081734.4</v>
      </c>
      <c r="G17" s="84">
        <v>13643776.800000001</v>
      </c>
      <c r="H17" s="84">
        <v>13488408</v>
      </c>
      <c r="I17" s="84">
        <v>13623292.08</v>
      </c>
      <c r="J17" s="84"/>
      <c r="K17" s="84"/>
      <c r="L17" s="84"/>
      <c r="M17" s="84"/>
      <c r="N17" s="84"/>
      <c r="O17" s="84"/>
      <c r="P17" s="85"/>
      <c r="T17" s="67">
        <f t="shared" si="16"/>
        <v>2009</v>
      </c>
      <c r="U17" s="83">
        <v>6717085.5280000009</v>
      </c>
      <c r="V17" s="84">
        <v>10194737.600000001</v>
      </c>
      <c r="W17" s="84">
        <v>11851716.800000001</v>
      </c>
      <c r="X17" s="84">
        <v>12661864</v>
      </c>
      <c r="Y17" s="84">
        <v>14081734.4</v>
      </c>
      <c r="Z17" s="84">
        <v>13643776.800000001</v>
      </c>
      <c r="AA17" s="84">
        <v>13488408</v>
      </c>
      <c r="AB17" s="84">
        <v>13623292.08</v>
      </c>
      <c r="AC17" s="84"/>
      <c r="AD17" s="84"/>
      <c r="AE17" s="84"/>
      <c r="AF17" s="84"/>
      <c r="AG17" s="84"/>
      <c r="AH17" s="84"/>
      <c r="AI17" s="85"/>
    </row>
    <row r="18" spans="1:35">
      <c r="A18" s="67">
        <f t="shared" si="15"/>
        <v>2010</v>
      </c>
      <c r="B18" s="83">
        <v>7717931.2000000002</v>
      </c>
      <c r="C18" s="84">
        <v>10947386.4</v>
      </c>
      <c r="D18" s="84">
        <v>13649914.4</v>
      </c>
      <c r="E18" s="84">
        <v>14387140</v>
      </c>
      <c r="F18" s="84">
        <v>14017332</v>
      </c>
      <c r="G18" s="84">
        <v>15083244</v>
      </c>
      <c r="H18" s="84">
        <v>15158660.219999999</v>
      </c>
      <c r="I18" s="84"/>
      <c r="J18" s="84"/>
      <c r="K18" s="84"/>
      <c r="L18" s="84"/>
      <c r="M18" s="84"/>
      <c r="N18" s="84"/>
      <c r="O18" s="84"/>
      <c r="P18" s="85"/>
      <c r="T18" s="67">
        <f t="shared" si="16"/>
        <v>2010</v>
      </c>
      <c r="U18" s="83">
        <v>7717931.2000000002</v>
      </c>
      <c r="V18" s="84">
        <v>10947386.4</v>
      </c>
      <c r="W18" s="84">
        <v>13649914.4</v>
      </c>
      <c r="X18" s="84">
        <v>14387140</v>
      </c>
      <c r="Y18" s="84">
        <v>14017332</v>
      </c>
      <c r="Z18" s="84">
        <v>15083244</v>
      </c>
      <c r="AA18" s="84">
        <v>15158660.219999999</v>
      </c>
      <c r="AB18" s="84"/>
      <c r="AC18" s="84"/>
      <c r="AD18" s="84"/>
      <c r="AE18" s="84"/>
      <c r="AF18" s="84"/>
      <c r="AG18" s="84"/>
      <c r="AH18" s="84"/>
      <c r="AI18" s="85"/>
    </row>
    <row r="19" spans="1:35">
      <c r="A19" s="67">
        <f t="shared" si="15"/>
        <v>2011</v>
      </c>
      <c r="B19" s="83">
        <v>9153615.2000000011</v>
      </c>
      <c r="C19" s="84">
        <v>11583639.200000001</v>
      </c>
      <c r="D19" s="84">
        <v>13445812</v>
      </c>
      <c r="E19" s="84">
        <v>13865236.800000001</v>
      </c>
      <c r="F19" s="84">
        <v>14717899.200000001</v>
      </c>
      <c r="G19" s="84">
        <v>14363510.4</v>
      </c>
      <c r="H19" s="84"/>
      <c r="I19" s="84"/>
      <c r="J19" s="84"/>
      <c r="K19" s="84"/>
      <c r="L19" s="84"/>
      <c r="M19" s="84"/>
      <c r="N19" s="84"/>
      <c r="O19" s="84"/>
      <c r="P19" s="85"/>
      <c r="T19" s="67">
        <f t="shared" si="16"/>
        <v>2011</v>
      </c>
      <c r="U19" s="83">
        <v>9153615.2000000011</v>
      </c>
      <c r="V19" s="84">
        <v>11583639.200000001</v>
      </c>
      <c r="W19" s="84">
        <v>13445812</v>
      </c>
      <c r="X19" s="84">
        <v>13865236.800000001</v>
      </c>
      <c r="Y19" s="84">
        <v>14717899.200000001</v>
      </c>
      <c r="Z19" s="84">
        <v>14363510.4</v>
      </c>
      <c r="AA19" s="84"/>
      <c r="AB19" s="84"/>
      <c r="AC19" s="84"/>
      <c r="AD19" s="84"/>
      <c r="AE19" s="84"/>
      <c r="AF19" s="84"/>
      <c r="AG19" s="84"/>
      <c r="AH19" s="84"/>
      <c r="AI19" s="85"/>
    </row>
    <row r="20" spans="1:35">
      <c r="A20" s="67">
        <f t="shared" si="15"/>
        <v>2012</v>
      </c>
      <c r="B20" s="83">
        <v>8900328.8000000007</v>
      </c>
      <c r="C20" s="84">
        <v>11556692</v>
      </c>
      <c r="D20" s="84">
        <v>13889442.4</v>
      </c>
      <c r="E20" s="84">
        <v>14400566.4</v>
      </c>
      <c r="F20" s="84">
        <v>14367615.600000001</v>
      </c>
      <c r="G20" s="84"/>
      <c r="H20" s="84"/>
      <c r="I20" s="84"/>
      <c r="J20" s="84"/>
      <c r="K20" s="84"/>
      <c r="L20" s="84"/>
      <c r="M20" s="84"/>
      <c r="N20" s="84"/>
      <c r="O20" s="84"/>
      <c r="P20" s="85"/>
      <c r="T20" s="67">
        <f t="shared" si="16"/>
        <v>2012</v>
      </c>
      <c r="U20" s="83">
        <v>8900328.8000000007</v>
      </c>
      <c r="V20" s="84">
        <v>11556692</v>
      </c>
      <c r="W20" s="84">
        <v>13889442.4</v>
      </c>
      <c r="X20" s="84">
        <v>14400566.4</v>
      </c>
      <c r="Y20" s="84">
        <v>14367615.600000001</v>
      </c>
      <c r="Z20" s="84"/>
      <c r="AA20" s="84"/>
      <c r="AB20" s="84"/>
      <c r="AC20" s="84"/>
      <c r="AD20" s="84"/>
      <c r="AE20" s="84"/>
      <c r="AF20" s="84"/>
      <c r="AG20" s="84"/>
      <c r="AH20" s="84"/>
      <c r="AI20" s="85"/>
    </row>
    <row r="21" spans="1:35">
      <c r="A21" s="67">
        <f t="shared" si="15"/>
        <v>2013</v>
      </c>
      <c r="B21" s="83">
        <v>6804499.2000000002</v>
      </c>
      <c r="C21" s="84">
        <v>10330436.800000001</v>
      </c>
      <c r="D21" s="84">
        <v>11714664.800000001</v>
      </c>
      <c r="E21" s="84">
        <v>13522351.066666668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5"/>
      <c r="T21" s="67">
        <f t="shared" si="16"/>
        <v>2013</v>
      </c>
      <c r="U21" s="83">
        <v>6804499.2000000002</v>
      </c>
      <c r="V21" s="84">
        <v>10330436.800000001</v>
      </c>
      <c r="W21" s="84">
        <v>11714664.800000001</v>
      </c>
      <c r="X21" s="84">
        <v>13522351.066666668</v>
      </c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5"/>
    </row>
    <row r="22" spans="1:35">
      <c r="A22" s="67">
        <f t="shared" si="15"/>
        <v>2014</v>
      </c>
      <c r="B22" s="83">
        <v>7312508.8000000007</v>
      </c>
      <c r="C22" s="84">
        <v>11373571.200000001</v>
      </c>
      <c r="D22" s="84">
        <v>12915590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5"/>
      <c r="T22" s="67">
        <f t="shared" si="16"/>
        <v>2014</v>
      </c>
      <c r="U22" s="83">
        <v>7312508.8000000007</v>
      </c>
      <c r="V22" s="84">
        <v>11373571.200000001</v>
      </c>
      <c r="W22" s="84">
        <v>12915590</v>
      </c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5"/>
    </row>
    <row r="23" spans="1:35">
      <c r="A23" s="67">
        <f>+A24-1</f>
        <v>2015</v>
      </c>
      <c r="B23" s="83">
        <v>7377474.4000000004</v>
      </c>
      <c r="C23" s="84">
        <v>10997743.866666667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  <c r="T23" s="67">
        <f>+T24-1</f>
        <v>2015</v>
      </c>
      <c r="U23" s="83">
        <v>7377474.4000000004</v>
      </c>
      <c r="V23" s="84">
        <v>10997743.866666667</v>
      </c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5"/>
    </row>
    <row r="24" spans="1:35">
      <c r="A24" s="68">
        <f>+EndYear</f>
        <v>2016</v>
      </c>
      <c r="B24" s="86">
        <v>7877726.2666666666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8"/>
      <c r="S24" s="31" t="s">
        <v>29</v>
      </c>
      <c r="T24" s="68">
        <f>+EndYear</f>
        <v>2016</v>
      </c>
      <c r="U24" s="86">
        <v>7877726.2666666666</v>
      </c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8"/>
    </row>
    <row r="25" spans="1:35">
      <c r="T25" s="37"/>
    </row>
    <row r="26" spans="1:35">
      <c r="A26" s="34" t="s">
        <v>11</v>
      </c>
      <c r="B26" s="22" t="s">
        <v>30</v>
      </c>
      <c r="C26" s="22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2"/>
      <c r="T26" s="34" t="s">
        <v>11</v>
      </c>
      <c r="U26" s="22" t="s">
        <v>30</v>
      </c>
      <c r="V26" s="22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2"/>
    </row>
    <row r="27" spans="1:35">
      <c r="A27" s="36" t="s">
        <v>18</v>
      </c>
      <c r="B27" s="43" t="s">
        <v>31</v>
      </c>
      <c r="C27" s="43" t="s">
        <v>32</v>
      </c>
      <c r="D27" s="43" t="s">
        <v>33</v>
      </c>
      <c r="E27" s="43" t="s">
        <v>34</v>
      </c>
      <c r="F27" s="43" t="s">
        <v>35</v>
      </c>
      <c r="G27" s="43" t="s">
        <v>36</v>
      </c>
      <c r="H27" s="43" t="s">
        <v>37</v>
      </c>
      <c r="I27" s="43" t="s">
        <v>38</v>
      </c>
      <c r="J27" s="43" t="s">
        <v>39</v>
      </c>
      <c r="K27" s="43" t="s">
        <v>40</v>
      </c>
      <c r="L27" s="43" t="s">
        <v>41</v>
      </c>
      <c r="M27" s="43" t="s">
        <v>42</v>
      </c>
      <c r="N27" s="43" t="s">
        <v>43</v>
      </c>
      <c r="O27" s="43" t="s">
        <v>44</v>
      </c>
      <c r="P27" s="43" t="s">
        <v>45</v>
      </c>
      <c r="T27" s="36" t="s">
        <v>18</v>
      </c>
      <c r="U27" s="43" t="s">
        <v>31</v>
      </c>
      <c r="V27" s="43" t="s">
        <v>32</v>
      </c>
      <c r="W27" s="43" t="s">
        <v>33</v>
      </c>
      <c r="X27" s="43" t="s">
        <v>34</v>
      </c>
      <c r="Y27" s="43" t="s">
        <v>35</v>
      </c>
      <c r="Z27" s="43" t="s">
        <v>36</v>
      </c>
      <c r="AA27" s="43" t="s">
        <v>37</v>
      </c>
      <c r="AB27" s="43" t="s">
        <v>38</v>
      </c>
      <c r="AC27" s="43" t="s">
        <v>39</v>
      </c>
      <c r="AD27" s="43" t="s">
        <v>40</v>
      </c>
      <c r="AE27" s="43" t="s">
        <v>41</v>
      </c>
      <c r="AF27" s="43" t="s">
        <v>42</v>
      </c>
      <c r="AG27" s="43" t="s">
        <v>43</v>
      </c>
      <c r="AH27" s="43" t="s">
        <v>44</v>
      </c>
      <c r="AI27" s="43" t="s">
        <v>45</v>
      </c>
    </row>
    <row r="28" spans="1:35">
      <c r="A28" s="25"/>
      <c r="B28" s="475"/>
      <c r="C28" s="476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7"/>
      <c r="T28" s="103"/>
      <c r="U28" s="473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474"/>
    </row>
    <row r="29" spans="1:35">
      <c r="A29" s="25">
        <f>+A10</f>
        <v>2002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T29" s="103">
        <f>+T10</f>
        <v>2002</v>
      </c>
      <c r="U29" s="497">
        <f t="shared" ref="U29:AH29" si="17">+IF(OR(U10=0,V10=0)," ",V10/U10)</f>
        <v>1.758988292647806</v>
      </c>
      <c r="V29" s="484">
        <f t="shared" si="17"/>
        <v>1.036064041267535</v>
      </c>
      <c r="W29" s="484">
        <f t="shared" si="17"/>
        <v>1.1519680946332502</v>
      </c>
      <c r="X29" s="484">
        <f t="shared" si="17"/>
        <v>1.0959720743562156</v>
      </c>
      <c r="Y29" s="484">
        <f t="shared" si="17"/>
        <v>0.99113920315621784</v>
      </c>
      <c r="Z29" s="484">
        <f t="shared" si="17"/>
        <v>1.0059484603788593</v>
      </c>
      <c r="AA29" s="484">
        <f t="shared" si="17"/>
        <v>0.9966232967458869</v>
      </c>
      <c r="AB29" s="484">
        <f t="shared" si="17"/>
        <v>1.0000529430525082</v>
      </c>
      <c r="AC29" s="484">
        <f t="shared" si="17"/>
        <v>1</v>
      </c>
      <c r="AD29" s="484">
        <f t="shared" si="17"/>
        <v>1</v>
      </c>
      <c r="AE29" s="484">
        <f t="shared" si="17"/>
        <v>1</v>
      </c>
      <c r="AF29" s="484">
        <f t="shared" si="17"/>
        <v>1</v>
      </c>
      <c r="AG29" s="484">
        <f t="shared" si="17"/>
        <v>1</v>
      </c>
      <c r="AH29" s="484">
        <f t="shared" si="17"/>
        <v>1</v>
      </c>
      <c r="AI29" s="469"/>
    </row>
    <row r="30" spans="1:35">
      <c r="A30" s="25">
        <f t="shared" ref="A30:A43" si="18">+A11</f>
        <v>2003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T30" s="103">
        <f t="shared" ref="T30:T42" si="19">+T11</f>
        <v>2003</v>
      </c>
      <c r="U30" s="497">
        <f t="shared" ref="U30:AI30" si="20">+IF(OR(U11=0,V11=0)," ",V11/U11)</f>
        <v>1.1968129629728697</v>
      </c>
      <c r="V30" s="484">
        <f t="shared" si="20"/>
        <v>1.1822388762663156</v>
      </c>
      <c r="W30" s="484">
        <f t="shared" si="20"/>
        <v>1.1069455559320114</v>
      </c>
      <c r="X30" s="484">
        <f t="shared" si="20"/>
        <v>0.89492045045101332</v>
      </c>
      <c r="Y30" s="484">
        <f t="shared" si="20"/>
        <v>1.0124120757386756</v>
      </c>
      <c r="Z30" s="484">
        <f t="shared" si="20"/>
        <v>0.98950966357235082</v>
      </c>
      <c r="AA30" s="484">
        <f t="shared" si="20"/>
        <v>1.0002997738686581</v>
      </c>
      <c r="AB30" s="484">
        <f t="shared" si="20"/>
        <v>0.99679051965452525</v>
      </c>
      <c r="AC30" s="484">
        <f t="shared" si="20"/>
        <v>1</v>
      </c>
      <c r="AD30" s="484">
        <f t="shared" si="20"/>
        <v>1.000023298896322</v>
      </c>
      <c r="AE30" s="484">
        <f t="shared" si="20"/>
        <v>1</v>
      </c>
      <c r="AF30" s="484">
        <f t="shared" si="20"/>
        <v>1</v>
      </c>
      <c r="AG30" s="484">
        <f t="shared" si="20"/>
        <v>1</v>
      </c>
      <c r="AH30" s="484"/>
      <c r="AI30" s="469" t="str">
        <f t="shared" si="20"/>
        <v xml:space="preserve"> </v>
      </c>
    </row>
    <row r="31" spans="1:35">
      <c r="A31" s="25">
        <f t="shared" si="18"/>
        <v>2004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T31" s="103">
        <f t="shared" si="19"/>
        <v>2004</v>
      </c>
      <c r="U31" s="497">
        <f t="shared" ref="U31:AI31" si="21">+IF(OR(U12=0,V12=0)," ",V12/U12)</f>
        <v>1.2710372477581455</v>
      </c>
      <c r="V31" s="484">
        <f t="shared" si="21"/>
        <v>1.3722178903267017</v>
      </c>
      <c r="W31" s="484">
        <f t="shared" si="21"/>
        <v>1.0725351453923331</v>
      </c>
      <c r="X31" s="484">
        <f t="shared" si="21"/>
        <v>1.0325403314041959</v>
      </c>
      <c r="Y31" s="484">
        <f t="shared" si="21"/>
        <v>1.0378867217766905</v>
      </c>
      <c r="Z31" s="484">
        <f t="shared" si="21"/>
        <v>0.99519436034238029</v>
      </c>
      <c r="AA31" s="484">
        <f t="shared" si="21"/>
        <v>0.99900550662279164</v>
      </c>
      <c r="AB31" s="484">
        <f t="shared" si="21"/>
        <v>0.9931955919981672</v>
      </c>
      <c r="AC31" s="484">
        <f t="shared" si="21"/>
        <v>1.0000220672490858</v>
      </c>
      <c r="AD31" s="484">
        <f t="shared" si="21"/>
        <v>1</v>
      </c>
      <c r="AE31" s="484">
        <f t="shared" si="21"/>
        <v>1</v>
      </c>
      <c r="AF31" s="484">
        <f t="shared" si="21"/>
        <v>1</v>
      </c>
      <c r="AG31" s="484"/>
      <c r="AH31" s="484" t="str">
        <f t="shared" si="21"/>
        <v xml:space="preserve"> </v>
      </c>
      <c r="AI31" s="469" t="str">
        <f t="shared" si="21"/>
        <v xml:space="preserve"> </v>
      </c>
    </row>
    <row r="32" spans="1:35">
      <c r="A32" s="25">
        <f t="shared" si="18"/>
        <v>2005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T32" s="103">
        <f t="shared" si="19"/>
        <v>2005</v>
      </c>
      <c r="U32" s="497">
        <f t="shared" ref="U32:AI32" si="22">+IF(OR(U13=0,V13=0)," ",V13/U13)</f>
        <v>1.4442994463281638</v>
      </c>
      <c r="V32" s="484">
        <f t="shared" si="22"/>
        <v>1.3161127311885215</v>
      </c>
      <c r="W32" s="484">
        <f t="shared" si="22"/>
        <v>1.1401047147136025</v>
      </c>
      <c r="X32" s="484">
        <f t="shared" si="22"/>
        <v>1.0952810736438445</v>
      </c>
      <c r="Y32" s="484">
        <f t="shared" si="22"/>
        <v>1.0172842458496378</v>
      </c>
      <c r="Z32" s="484">
        <f t="shared" si="22"/>
        <v>1.0031780075655052</v>
      </c>
      <c r="AA32" s="484">
        <f t="shared" si="22"/>
        <v>0.99011592192317532</v>
      </c>
      <c r="AB32" s="484">
        <f t="shared" si="22"/>
        <v>1.0225890906521775</v>
      </c>
      <c r="AC32" s="484">
        <f t="shared" si="22"/>
        <v>1.0303759496498519</v>
      </c>
      <c r="AD32" s="484">
        <f t="shared" si="22"/>
        <v>1.0000000704345535</v>
      </c>
      <c r="AE32" s="484">
        <f t="shared" si="22"/>
        <v>1</v>
      </c>
      <c r="AF32" s="484"/>
      <c r="AG32" s="484" t="str">
        <f t="shared" si="22"/>
        <v xml:space="preserve"> </v>
      </c>
      <c r="AH32" s="484" t="str">
        <f t="shared" si="22"/>
        <v xml:space="preserve"> </v>
      </c>
      <c r="AI32" s="469" t="str">
        <f t="shared" si="22"/>
        <v xml:space="preserve"> </v>
      </c>
    </row>
    <row r="33" spans="1:35">
      <c r="A33" s="25">
        <f t="shared" si="18"/>
        <v>2006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T33" s="103">
        <f t="shared" si="19"/>
        <v>2006</v>
      </c>
      <c r="U33" s="497">
        <f t="shared" ref="U33:AI33" si="23">+IF(OR(U14=0,V14=0)," ",V14/U14)</f>
        <v>1.445196059883582</v>
      </c>
      <c r="V33" s="484">
        <f t="shared" si="23"/>
        <v>1.1690522588493524</v>
      </c>
      <c r="W33" s="484">
        <f t="shared" si="23"/>
        <v>1.0315969210343396</v>
      </c>
      <c r="X33" s="484">
        <f t="shared" si="23"/>
        <v>0.99719149229632376</v>
      </c>
      <c r="Y33" s="484">
        <f t="shared" si="23"/>
        <v>0.98792556341397297</v>
      </c>
      <c r="Z33" s="484">
        <f t="shared" si="23"/>
        <v>1.0096009425869936</v>
      </c>
      <c r="AA33" s="484">
        <f t="shared" si="23"/>
        <v>1.0128190537921715</v>
      </c>
      <c r="AB33" s="484">
        <f t="shared" si="23"/>
        <v>1.000023709018538</v>
      </c>
      <c r="AC33" s="484">
        <f t="shared" si="23"/>
        <v>0.99596287323460919</v>
      </c>
      <c r="AD33" s="484">
        <f t="shared" si="23"/>
        <v>1</v>
      </c>
      <c r="AE33" s="484"/>
      <c r="AF33" s="484" t="str">
        <f t="shared" si="23"/>
        <v xml:space="preserve"> </v>
      </c>
      <c r="AG33" s="484" t="str">
        <f t="shared" si="23"/>
        <v xml:space="preserve"> </v>
      </c>
      <c r="AH33" s="484" t="str">
        <f t="shared" si="23"/>
        <v xml:space="preserve"> </v>
      </c>
      <c r="AI33" s="469" t="str">
        <f t="shared" si="23"/>
        <v xml:space="preserve"> </v>
      </c>
    </row>
    <row r="34" spans="1:35">
      <c r="A34" s="25">
        <f t="shared" si="18"/>
        <v>2007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T34" s="103">
        <f t="shared" si="19"/>
        <v>2007</v>
      </c>
      <c r="U34" s="497">
        <f t="shared" ref="U34:AI34" si="24">+IF(OR(U15=0,V15=0)," ",V15/U15)</f>
        <v>1.6505749818436859</v>
      </c>
      <c r="V34" s="484">
        <f t="shared" si="24"/>
        <v>1.0718230198561807</v>
      </c>
      <c r="W34" s="484">
        <f t="shared" si="24"/>
        <v>1.0908717299413233</v>
      </c>
      <c r="X34" s="484">
        <f t="shared" si="24"/>
        <v>0.97742199401075869</v>
      </c>
      <c r="Y34" s="484">
        <f t="shared" si="24"/>
        <v>0.99454408194313182</v>
      </c>
      <c r="Z34" s="484">
        <f t="shared" si="24"/>
        <v>0.99997502955317341</v>
      </c>
      <c r="AA34" s="484">
        <f t="shared" si="24"/>
        <v>1.0195113551251389</v>
      </c>
      <c r="AB34" s="484">
        <f t="shared" si="24"/>
        <v>0.98180008415458608</v>
      </c>
      <c r="AC34" s="484">
        <f t="shared" si="24"/>
        <v>1.0009999999999999</v>
      </c>
      <c r="AD34" s="484"/>
      <c r="AE34" s="484" t="str">
        <f t="shared" si="24"/>
        <v xml:space="preserve"> </v>
      </c>
      <c r="AF34" s="484" t="str">
        <f t="shared" si="24"/>
        <v xml:space="preserve"> </v>
      </c>
      <c r="AG34" s="484" t="str">
        <f t="shared" si="24"/>
        <v xml:space="preserve"> </v>
      </c>
      <c r="AH34" s="484" t="str">
        <f t="shared" si="24"/>
        <v xml:space="preserve"> </v>
      </c>
      <c r="AI34" s="469" t="str">
        <f t="shared" si="24"/>
        <v xml:space="preserve"> </v>
      </c>
    </row>
    <row r="35" spans="1:35">
      <c r="A35" s="25">
        <f t="shared" si="18"/>
        <v>2008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T35" s="103">
        <f t="shared" si="19"/>
        <v>2008</v>
      </c>
      <c r="U35" s="497">
        <f t="shared" ref="U35:AI42" si="25">+IF(OR(U16=0,V16=0)," ",V16/U16)</f>
        <v>1.3559746238232</v>
      </c>
      <c r="V35" s="484">
        <f t="shared" si="25"/>
        <v>1.114288993398034</v>
      </c>
      <c r="W35" s="484">
        <f t="shared" si="25"/>
        <v>1.1138873423294977</v>
      </c>
      <c r="X35" s="484">
        <f t="shared" si="25"/>
        <v>0.99887646422859888</v>
      </c>
      <c r="Y35" s="484">
        <f t="shared" si="25"/>
        <v>0.99579652984402134</v>
      </c>
      <c r="Z35" s="484">
        <f t="shared" si="25"/>
        <v>1.003151362885643</v>
      </c>
      <c r="AA35" s="484">
        <f t="shared" si="25"/>
        <v>1.0066187346764346</v>
      </c>
      <c r="AB35" s="484">
        <f t="shared" si="25"/>
        <v>1</v>
      </c>
      <c r="AC35" s="484"/>
      <c r="AD35" s="484" t="str">
        <f t="shared" si="25"/>
        <v xml:space="preserve"> </v>
      </c>
      <c r="AE35" s="484" t="str">
        <f t="shared" si="25"/>
        <v xml:space="preserve"> </v>
      </c>
      <c r="AF35" s="484" t="str">
        <f t="shared" si="25"/>
        <v xml:space="preserve"> </v>
      </c>
      <c r="AG35" s="484" t="str">
        <f t="shared" si="25"/>
        <v xml:space="preserve"> </v>
      </c>
      <c r="AH35" s="484" t="str">
        <f t="shared" si="25"/>
        <v xml:space="preserve"> </v>
      </c>
      <c r="AI35" s="469" t="str">
        <f t="shared" si="25"/>
        <v xml:space="preserve"> </v>
      </c>
    </row>
    <row r="36" spans="1:35">
      <c r="A36" s="25">
        <f t="shared" si="18"/>
        <v>2009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T36" s="103">
        <f t="shared" si="19"/>
        <v>2009</v>
      </c>
      <c r="U36" s="497">
        <f t="shared" si="25"/>
        <v>1.5177322899200101</v>
      </c>
      <c r="V36" s="484">
        <f t="shared" ref="V36:AI36" si="26">+IF(OR(V17=0,W17=0)," ",W17/V17)</f>
        <v>1.1625327953512015</v>
      </c>
      <c r="W36" s="484">
        <f t="shared" si="26"/>
        <v>1.0683569489274329</v>
      </c>
      <c r="X36" s="484">
        <f t="shared" si="26"/>
        <v>1.112137549416105</v>
      </c>
      <c r="Y36" s="484">
        <f t="shared" si="26"/>
        <v>0.96889888790971657</v>
      </c>
      <c r="Z36" s="484">
        <f t="shared" si="26"/>
        <v>0.98861247862102219</v>
      </c>
      <c r="AA36" s="484">
        <f t="shared" si="26"/>
        <v>1.01</v>
      </c>
      <c r="AB36" s="484"/>
      <c r="AC36" s="484" t="str">
        <f t="shared" si="26"/>
        <v xml:space="preserve"> </v>
      </c>
      <c r="AD36" s="484" t="str">
        <f t="shared" si="26"/>
        <v xml:space="preserve"> </v>
      </c>
      <c r="AE36" s="484" t="str">
        <f t="shared" si="26"/>
        <v xml:space="preserve"> </v>
      </c>
      <c r="AF36" s="484" t="str">
        <f t="shared" si="26"/>
        <v xml:space="preserve"> </v>
      </c>
      <c r="AG36" s="484" t="str">
        <f t="shared" si="26"/>
        <v xml:space="preserve"> </v>
      </c>
      <c r="AH36" s="484" t="str">
        <f t="shared" si="26"/>
        <v xml:space="preserve"> </v>
      </c>
      <c r="AI36" s="469" t="str">
        <f t="shared" si="26"/>
        <v xml:space="preserve"> </v>
      </c>
    </row>
    <row r="37" spans="1:35">
      <c r="A37" s="25">
        <f t="shared" si="18"/>
        <v>2010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T37" s="103">
        <f t="shared" si="19"/>
        <v>2010</v>
      </c>
      <c r="U37" s="497">
        <f t="shared" si="25"/>
        <v>1.4184353444353066</v>
      </c>
      <c r="V37" s="484">
        <f t="shared" ref="V37:AI37" si="27">+IF(OR(V18=0,W18=0)," ",W18/V18)</f>
        <v>1.2468651330330316</v>
      </c>
      <c r="W37" s="484">
        <f t="shared" si="27"/>
        <v>1.054009540162391</v>
      </c>
      <c r="X37" s="484">
        <f t="shared" si="27"/>
        <v>0.9742959337297058</v>
      </c>
      <c r="Y37" s="484">
        <f t="shared" si="27"/>
        <v>1.0760424308991183</v>
      </c>
      <c r="Z37" s="484">
        <f t="shared" si="27"/>
        <v>1.0049999999999999</v>
      </c>
      <c r="AA37" s="484"/>
      <c r="AB37" s="484" t="str">
        <f t="shared" si="27"/>
        <v xml:space="preserve"> </v>
      </c>
      <c r="AC37" s="484" t="str">
        <f t="shared" si="27"/>
        <v xml:space="preserve"> </v>
      </c>
      <c r="AD37" s="484" t="str">
        <f t="shared" si="27"/>
        <v xml:space="preserve"> </v>
      </c>
      <c r="AE37" s="484" t="str">
        <f t="shared" si="27"/>
        <v xml:space="preserve"> </v>
      </c>
      <c r="AF37" s="484" t="str">
        <f t="shared" si="27"/>
        <v xml:space="preserve"> </v>
      </c>
      <c r="AG37" s="484" t="str">
        <f t="shared" si="27"/>
        <v xml:space="preserve"> </v>
      </c>
      <c r="AH37" s="484" t="str">
        <f t="shared" si="27"/>
        <v xml:space="preserve"> </v>
      </c>
      <c r="AI37" s="469" t="str">
        <f t="shared" si="27"/>
        <v xml:space="preserve"> </v>
      </c>
    </row>
    <row r="38" spans="1:35">
      <c r="A38" s="25">
        <f t="shared" si="18"/>
        <v>2011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T38" s="103">
        <f t="shared" si="19"/>
        <v>2011</v>
      </c>
      <c r="U38" s="497">
        <f t="shared" si="25"/>
        <v>1.2654715046356766</v>
      </c>
      <c r="V38" s="484">
        <f t="shared" ref="V38:AI38" si="28">+IF(OR(V19=0,W19=0)," ",W19/V19)</f>
        <v>1.1607588744649435</v>
      </c>
      <c r="W38" s="484">
        <f t="shared" si="28"/>
        <v>1.0311937129568671</v>
      </c>
      <c r="X38" s="484">
        <f t="shared" si="28"/>
        <v>1.0614964181498869</v>
      </c>
      <c r="Y38" s="484">
        <f t="shared" si="28"/>
        <v>0.97592123745486714</v>
      </c>
      <c r="Z38" s="484"/>
      <c r="AA38" s="484" t="str">
        <f t="shared" si="28"/>
        <v xml:space="preserve"> </v>
      </c>
      <c r="AB38" s="484" t="str">
        <f t="shared" si="28"/>
        <v xml:space="preserve"> </v>
      </c>
      <c r="AC38" s="484" t="str">
        <f t="shared" si="28"/>
        <v xml:space="preserve"> </v>
      </c>
      <c r="AD38" s="484" t="str">
        <f t="shared" si="28"/>
        <v xml:space="preserve"> </v>
      </c>
      <c r="AE38" s="484" t="str">
        <f t="shared" si="28"/>
        <v xml:space="preserve"> </v>
      </c>
      <c r="AF38" s="484" t="str">
        <f t="shared" si="28"/>
        <v xml:space="preserve"> </v>
      </c>
      <c r="AG38" s="484" t="str">
        <f t="shared" si="28"/>
        <v xml:space="preserve"> </v>
      </c>
      <c r="AH38" s="484" t="str">
        <f t="shared" si="28"/>
        <v xml:space="preserve"> </v>
      </c>
      <c r="AI38" s="469" t="str">
        <f t="shared" si="28"/>
        <v xml:space="preserve"> </v>
      </c>
    </row>
    <row r="39" spans="1:35">
      <c r="A39" s="25">
        <f t="shared" si="18"/>
        <v>2012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T39" s="25">
        <f t="shared" si="19"/>
        <v>2012</v>
      </c>
      <c r="U39" s="484">
        <f t="shared" si="25"/>
        <v>1.2984567491484134</v>
      </c>
      <c r="V39" s="484">
        <f t="shared" ref="V39:AI39" si="29">+IF(OR(V20=0,W20=0)," ",W20/V20)</f>
        <v>1.2018527793247411</v>
      </c>
      <c r="W39" s="484">
        <f t="shared" si="29"/>
        <v>1.0367994614384233</v>
      </c>
      <c r="X39" s="484">
        <f t="shared" si="29"/>
        <v>0.99771184000096003</v>
      </c>
      <c r="Y39" s="484"/>
      <c r="Z39" s="484" t="str">
        <f t="shared" si="29"/>
        <v xml:space="preserve"> </v>
      </c>
      <c r="AA39" s="484" t="str">
        <f t="shared" si="29"/>
        <v xml:space="preserve"> </v>
      </c>
      <c r="AB39" s="484" t="str">
        <f t="shared" si="29"/>
        <v xml:space="preserve"> </v>
      </c>
      <c r="AC39" s="484" t="str">
        <f t="shared" si="29"/>
        <v xml:space="preserve"> </v>
      </c>
      <c r="AD39" s="484" t="str">
        <f t="shared" si="29"/>
        <v xml:space="preserve"> </v>
      </c>
      <c r="AE39" s="484" t="str">
        <f t="shared" si="29"/>
        <v xml:space="preserve"> </v>
      </c>
      <c r="AF39" s="484" t="str">
        <f t="shared" si="29"/>
        <v xml:space="preserve"> </v>
      </c>
      <c r="AG39" s="484" t="str">
        <f t="shared" si="29"/>
        <v xml:space="preserve"> </v>
      </c>
      <c r="AH39" s="484" t="str">
        <f t="shared" si="29"/>
        <v xml:space="preserve"> </v>
      </c>
      <c r="AI39" s="469" t="str">
        <f t="shared" si="29"/>
        <v xml:space="preserve"> </v>
      </c>
    </row>
    <row r="40" spans="1:35">
      <c r="A40" s="25">
        <f t="shared" si="18"/>
        <v>2013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T40" s="25">
        <f t="shared" si="19"/>
        <v>2013</v>
      </c>
      <c r="U40" s="484">
        <f t="shared" si="25"/>
        <v>1.5181773847515481</v>
      </c>
      <c r="V40" s="484">
        <f t="shared" ref="V40:AI40" si="30">+IF(OR(V21=0,W21=0)," ",W21/V21)</f>
        <v>1.1339951085127398</v>
      </c>
      <c r="W40" s="484">
        <f t="shared" si="30"/>
        <v>1.1543096876887735</v>
      </c>
      <c r="X40" s="484"/>
      <c r="Y40" s="484" t="str">
        <f t="shared" si="30"/>
        <v xml:space="preserve"> </v>
      </c>
      <c r="Z40" s="484" t="str">
        <f t="shared" si="30"/>
        <v xml:space="preserve"> </v>
      </c>
      <c r="AA40" s="484" t="str">
        <f t="shared" si="30"/>
        <v xml:space="preserve"> </v>
      </c>
      <c r="AB40" s="484" t="str">
        <f t="shared" si="30"/>
        <v xml:space="preserve"> </v>
      </c>
      <c r="AC40" s="484" t="str">
        <f t="shared" si="30"/>
        <v xml:space="preserve"> </v>
      </c>
      <c r="AD40" s="484" t="str">
        <f t="shared" si="30"/>
        <v xml:space="preserve"> </v>
      </c>
      <c r="AE40" s="484" t="str">
        <f t="shared" si="30"/>
        <v xml:space="preserve"> </v>
      </c>
      <c r="AF40" s="484" t="str">
        <f t="shared" si="30"/>
        <v xml:space="preserve"> </v>
      </c>
      <c r="AG40" s="484" t="str">
        <f t="shared" si="30"/>
        <v xml:space="preserve"> </v>
      </c>
      <c r="AH40" s="484" t="str">
        <f t="shared" si="30"/>
        <v xml:space="preserve"> </v>
      </c>
      <c r="AI40" s="469" t="str">
        <f t="shared" si="30"/>
        <v xml:space="preserve"> </v>
      </c>
    </row>
    <row r="41" spans="1:35">
      <c r="A41" s="25">
        <f t="shared" si="18"/>
        <v>2014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T41" s="25">
        <f t="shared" si="19"/>
        <v>2014</v>
      </c>
      <c r="U41" s="484">
        <f t="shared" si="25"/>
        <v>1.555358292355149</v>
      </c>
      <c r="V41" s="484">
        <f t="shared" ref="V41:AI41" si="31">+IF(OR(V22=0,W22=0)," ",W22/V22)</f>
        <v>1.1355791222373495</v>
      </c>
      <c r="W41" s="484"/>
      <c r="X41" s="484" t="str">
        <f t="shared" si="31"/>
        <v xml:space="preserve"> </v>
      </c>
      <c r="Y41" s="484" t="str">
        <f t="shared" si="31"/>
        <v xml:space="preserve"> </v>
      </c>
      <c r="Z41" s="484" t="str">
        <f t="shared" si="31"/>
        <v xml:space="preserve"> </v>
      </c>
      <c r="AA41" s="484" t="str">
        <f t="shared" si="31"/>
        <v xml:space="preserve"> </v>
      </c>
      <c r="AB41" s="484" t="str">
        <f t="shared" si="31"/>
        <v xml:space="preserve"> </v>
      </c>
      <c r="AC41" s="484" t="str">
        <f t="shared" si="31"/>
        <v xml:space="preserve"> </v>
      </c>
      <c r="AD41" s="484" t="str">
        <f t="shared" si="31"/>
        <v xml:space="preserve"> </v>
      </c>
      <c r="AE41" s="484" t="str">
        <f t="shared" si="31"/>
        <v xml:space="preserve"> </v>
      </c>
      <c r="AF41" s="484" t="str">
        <f t="shared" si="31"/>
        <v xml:space="preserve"> </v>
      </c>
      <c r="AG41" s="484" t="str">
        <f t="shared" si="31"/>
        <v xml:space="preserve"> </v>
      </c>
      <c r="AH41" s="484" t="str">
        <f t="shared" si="31"/>
        <v xml:space="preserve"> </v>
      </c>
      <c r="AI41" s="469" t="str">
        <f t="shared" si="31"/>
        <v xml:space="preserve"> </v>
      </c>
    </row>
    <row r="42" spans="1:35">
      <c r="A42" s="25">
        <f t="shared" si="18"/>
        <v>2015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T42" s="25">
        <f t="shared" si="19"/>
        <v>2015</v>
      </c>
      <c r="U42" s="484">
        <f t="shared" si="25"/>
        <v>1.4907193533150946</v>
      </c>
      <c r="V42" s="484"/>
      <c r="W42" s="484"/>
      <c r="X42" s="484"/>
      <c r="Y42" s="484"/>
      <c r="Z42" s="484"/>
      <c r="AA42" s="484"/>
      <c r="AB42" s="484"/>
      <c r="AC42" s="484"/>
      <c r="AD42" s="484"/>
      <c r="AE42" s="484"/>
      <c r="AF42" s="484"/>
      <c r="AG42" s="484"/>
      <c r="AH42" s="484"/>
      <c r="AI42" s="469"/>
    </row>
    <row r="43" spans="1:35">
      <c r="A43" s="27">
        <f t="shared" si="18"/>
        <v>2016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T43" s="27">
        <f>+T24</f>
        <v>2016</v>
      </c>
      <c r="U43" s="470"/>
      <c r="V43" s="470"/>
      <c r="W43" s="470" t="str">
        <f t="shared" ref="W43:AI43" si="32">+IF(OR(W23=0,X23=0)," ",X23/W23)</f>
        <v xml:space="preserve"> </v>
      </c>
      <c r="X43" s="470" t="str">
        <f t="shared" si="32"/>
        <v xml:space="preserve"> </v>
      </c>
      <c r="Y43" s="470" t="str">
        <f t="shared" si="32"/>
        <v xml:space="preserve"> </v>
      </c>
      <c r="Z43" s="470" t="str">
        <f t="shared" si="32"/>
        <v xml:space="preserve"> </v>
      </c>
      <c r="AA43" s="470" t="str">
        <f t="shared" si="32"/>
        <v xml:space="preserve"> </v>
      </c>
      <c r="AB43" s="470" t="str">
        <f t="shared" si="32"/>
        <v xml:space="preserve"> </v>
      </c>
      <c r="AC43" s="470" t="str">
        <f t="shared" si="32"/>
        <v xml:space="preserve"> </v>
      </c>
      <c r="AD43" s="470" t="str">
        <f t="shared" si="32"/>
        <v xml:space="preserve"> </v>
      </c>
      <c r="AE43" s="470" t="str">
        <f t="shared" si="32"/>
        <v xml:space="preserve"> </v>
      </c>
      <c r="AF43" s="470" t="str">
        <f t="shared" si="32"/>
        <v xml:space="preserve"> </v>
      </c>
      <c r="AG43" s="470" t="str">
        <f t="shared" si="32"/>
        <v xml:space="preserve"> </v>
      </c>
      <c r="AH43" s="470" t="str">
        <f t="shared" si="32"/>
        <v xml:space="preserve"> </v>
      </c>
      <c r="AI43" s="471" t="str">
        <f t="shared" si="32"/>
        <v xml:space="preserve"> </v>
      </c>
    </row>
    <row r="44" spans="1:35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T44" s="38"/>
      <c r="U44" s="38"/>
      <c r="V44" s="38"/>
    </row>
    <row r="45" spans="1:35">
      <c r="B45" s="32"/>
      <c r="T45" s="38"/>
      <c r="U45" s="38"/>
      <c r="V45" s="38"/>
    </row>
  </sheetData>
  <conditionalFormatting sqref="B29:P42 V29:AI42 U29:U43">
    <cfRule type="cellIs" dxfId="20" priority="2" stopIfTrue="1" operator="notEqual">
      <formula>C10/B10</formula>
    </cfRule>
  </conditionalFormatting>
  <conditionalFormatting sqref="B43:P43 V43:AI43">
    <cfRule type="cellIs" dxfId="19" priority="4" stopIfTrue="1" operator="notEqual">
      <formula>C23/B23</formula>
    </cfRule>
  </conditionalFormatting>
  <pageMargins left="0.7" right="0.7" top="0.75" bottom="0.75" header="0.3" footer="0.3"/>
  <ignoredErrors>
    <ignoredError sqref="U29:AH29 V41 X41:AI41 W43:AI43 V40:W40 Y40:AI40 V39:X39 Z39:AI39 V38:Y38 AA38:AI38 V37:Z37 AB37:AI37 V36:AA36 AC36:AI36 V35:AB35 AD35:AI35 U34:AC34 AE34:AI34 U33:AD33 AF33:AI33 U32:AE32 AG32:AI32 U31:AF31 AH31:AI31 U30:AG30 AI30 U35:U40 U41:U4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I67"/>
  <sheetViews>
    <sheetView showGridLines="0" topLeftCell="S29" workbookViewId="0">
      <selection activeCell="T47" sqref="T47:V55"/>
    </sheetView>
  </sheetViews>
  <sheetFormatPr defaultColWidth="10" defaultRowHeight="15"/>
  <cols>
    <col min="1" max="1" width="21.5703125" style="37" customWidth="1"/>
    <col min="2" max="16" width="18.28515625" style="31" customWidth="1"/>
    <col min="17" max="17" width="1.42578125" style="31" customWidth="1"/>
    <col min="18" max="18" width="10" style="31"/>
    <col min="19" max="19" width="15.28515625" style="31" customWidth="1"/>
    <col min="20" max="20" width="11.5703125" style="31" bestFit="1" customWidth="1"/>
    <col min="21" max="31" width="12.7109375" style="31" bestFit="1" customWidth="1"/>
    <col min="32" max="34" width="11.5703125" style="31" bestFit="1" customWidth="1"/>
    <col min="35" max="16384" width="10" style="31"/>
  </cols>
  <sheetData>
    <row r="1" spans="1:34">
      <c r="A1" s="30" t="s">
        <v>0</v>
      </c>
      <c r="S1" s="30" t="s">
        <v>0</v>
      </c>
    </row>
    <row r="2" spans="1:34" ht="15.75">
      <c r="A2" s="70" t="str">
        <f>+"Analysis of Loss &amp; DCC Incurred as of "&amp;TEXT(EvalDate,"mm/dd/yyyy")</f>
        <v>Analysis of Loss &amp; DCC Incurred as of 12/31/2016</v>
      </c>
      <c r="S2" s="70" t="str">
        <f>+"Analysis of Loss &amp; DCC Incurred as of "&amp;TEXT(EvalDate,"mm/dd/yyyy")</f>
        <v>Analysis of Loss &amp; DCC Incurred as of 12/31/2016</v>
      </c>
    </row>
    <row r="3" spans="1:34">
      <c r="A3" s="30" t="s">
        <v>1</v>
      </c>
      <c r="S3" s="30" t="s">
        <v>1</v>
      </c>
    </row>
    <row r="4" spans="1:34">
      <c r="S4" s="37"/>
    </row>
    <row r="5" spans="1:34">
      <c r="A5" s="30" t="s">
        <v>62</v>
      </c>
      <c r="S5" s="30" t="s">
        <v>62</v>
      </c>
    </row>
    <row r="6" spans="1:34">
      <c r="A6" s="32"/>
      <c r="S6" s="32"/>
    </row>
    <row r="7" spans="1:34">
      <c r="A7" s="34" t="s">
        <v>11</v>
      </c>
      <c r="B7" s="22" t="s">
        <v>28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35"/>
      <c r="S7" s="34" t="s">
        <v>11</v>
      </c>
      <c r="T7" s="22" t="s">
        <v>28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35"/>
    </row>
    <row r="8" spans="1:34" s="37" customFormat="1">
      <c r="A8" s="36" t="s">
        <v>18</v>
      </c>
      <c r="B8" s="24">
        <v>12</v>
      </c>
      <c r="C8" s="24">
        <f t="shared" ref="C8:P8" si="0">B8+12</f>
        <v>24</v>
      </c>
      <c r="D8" s="24">
        <f t="shared" si="0"/>
        <v>36</v>
      </c>
      <c r="E8" s="24">
        <f t="shared" si="0"/>
        <v>48</v>
      </c>
      <c r="F8" s="24">
        <f t="shared" si="0"/>
        <v>60</v>
      </c>
      <c r="G8" s="24">
        <f t="shared" si="0"/>
        <v>72</v>
      </c>
      <c r="H8" s="24">
        <f t="shared" si="0"/>
        <v>84</v>
      </c>
      <c r="I8" s="24">
        <f t="shared" si="0"/>
        <v>96</v>
      </c>
      <c r="J8" s="24">
        <f t="shared" si="0"/>
        <v>108</v>
      </c>
      <c r="K8" s="24">
        <f t="shared" si="0"/>
        <v>120</v>
      </c>
      <c r="L8" s="24">
        <f t="shared" si="0"/>
        <v>132</v>
      </c>
      <c r="M8" s="24">
        <f t="shared" si="0"/>
        <v>144</v>
      </c>
      <c r="N8" s="24">
        <f t="shared" si="0"/>
        <v>156</v>
      </c>
      <c r="O8" s="24">
        <f t="shared" si="0"/>
        <v>168</v>
      </c>
      <c r="P8" s="24">
        <f t="shared" si="0"/>
        <v>180</v>
      </c>
      <c r="S8" s="36" t="s">
        <v>18</v>
      </c>
      <c r="T8" s="24">
        <f>[5]!First_Month</f>
        <v>12</v>
      </c>
      <c r="U8" s="24">
        <f t="shared" ref="U8" si="1">T8+12</f>
        <v>24</v>
      </c>
      <c r="V8" s="24">
        <f t="shared" ref="V8" si="2">U8+12</f>
        <v>36</v>
      </c>
      <c r="W8" s="24">
        <f t="shared" ref="W8" si="3">V8+12</f>
        <v>48</v>
      </c>
      <c r="X8" s="24">
        <f t="shared" ref="X8" si="4">W8+12</f>
        <v>60</v>
      </c>
      <c r="Y8" s="24">
        <f t="shared" ref="Y8" si="5">X8+12</f>
        <v>72</v>
      </c>
      <c r="Z8" s="24">
        <f t="shared" ref="Z8" si="6">Y8+12</f>
        <v>84</v>
      </c>
      <c r="AA8" s="24">
        <f t="shared" ref="AA8" si="7">Z8+12</f>
        <v>96</v>
      </c>
      <c r="AB8" s="24">
        <f t="shared" ref="AB8" si="8">AA8+12</f>
        <v>108</v>
      </c>
      <c r="AC8" s="24">
        <f t="shared" ref="AC8" si="9">AB8+12</f>
        <v>120</v>
      </c>
      <c r="AD8" s="24">
        <f t="shared" ref="AD8" si="10">AC8+12</f>
        <v>132</v>
      </c>
      <c r="AE8" s="24">
        <f t="shared" ref="AE8" si="11">AD8+12</f>
        <v>144</v>
      </c>
      <c r="AF8" s="24">
        <f t="shared" ref="AF8" si="12">AE8+12</f>
        <v>156</v>
      </c>
      <c r="AG8" s="24">
        <f t="shared" ref="AG8" si="13">AF8+12</f>
        <v>168</v>
      </c>
      <c r="AH8" s="24">
        <f t="shared" ref="AH8" si="14">AG8+12</f>
        <v>180</v>
      </c>
    </row>
    <row r="9" spans="1:34">
      <c r="A9" s="34"/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Q9" s="38"/>
      <c r="S9" s="34"/>
      <c r="T9" s="80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2"/>
    </row>
    <row r="10" spans="1:34">
      <c r="A10" s="25">
        <f t="shared" ref="A10:A22" si="15">+A11-1</f>
        <v>2002</v>
      </c>
      <c r="B10" s="83">
        <v>3311218.4000000004</v>
      </c>
      <c r="C10" s="84">
        <v>5824394.4000000004</v>
      </c>
      <c r="D10" s="84">
        <v>6034445.6000000006</v>
      </c>
      <c r="E10" s="84">
        <v>6951488.8000000007</v>
      </c>
      <c r="F10" s="84">
        <v>7618637.6000000006</v>
      </c>
      <c r="G10" s="84">
        <v>7551130.4000000004</v>
      </c>
      <c r="H10" s="84">
        <v>7596048</v>
      </c>
      <c r="I10" s="84">
        <v>7570398.4000000004</v>
      </c>
      <c r="J10" s="84">
        <v>7570799.2000000002</v>
      </c>
      <c r="K10" s="84">
        <v>7570799.2000000002</v>
      </c>
      <c r="L10" s="84">
        <v>7570799.2000000002</v>
      </c>
      <c r="M10" s="84">
        <v>7570799.2000000002</v>
      </c>
      <c r="N10" s="84">
        <v>7570799.2000000002</v>
      </c>
      <c r="O10" s="84">
        <v>7570799.2000000002</v>
      </c>
      <c r="P10" s="85">
        <v>7570799.2000000002</v>
      </c>
      <c r="Q10" s="38"/>
      <c r="S10" s="25">
        <f t="shared" ref="S10:S22" si="16">+S11-1</f>
        <v>2002</v>
      </c>
      <c r="T10" s="83">
        <v>3311218.4000000004</v>
      </c>
      <c r="U10" s="84">
        <v>5824394.4000000004</v>
      </c>
      <c r="V10" s="84">
        <v>6034445.6000000006</v>
      </c>
      <c r="W10" s="84">
        <v>6951488.8000000007</v>
      </c>
      <c r="X10" s="84">
        <v>7618637.6000000006</v>
      </c>
      <c r="Y10" s="84">
        <v>7551130.4000000004</v>
      </c>
      <c r="Z10" s="84">
        <v>7596048</v>
      </c>
      <c r="AA10" s="84">
        <v>7570398.4000000004</v>
      </c>
      <c r="AB10" s="84">
        <v>7570799.2000000002</v>
      </c>
      <c r="AC10" s="84">
        <v>7570799.2000000002</v>
      </c>
      <c r="AD10" s="84">
        <v>7570799.2000000002</v>
      </c>
      <c r="AE10" s="84">
        <v>7570799.2000000002</v>
      </c>
      <c r="AF10" s="84">
        <v>7570799.2000000002</v>
      </c>
      <c r="AG10" s="84">
        <v>7570799.2000000002</v>
      </c>
      <c r="AH10" s="85">
        <v>7570799.2000000002</v>
      </c>
    </row>
    <row r="11" spans="1:34">
      <c r="A11" s="25">
        <f t="shared" si="15"/>
        <v>2003</v>
      </c>
      <c r="B11" s="83">
        <v>6131136.8000000007</v>
      </c>
      <c r="C11" s="84">
        <v>7337824</v>
      </c>
      <c r="D11" s="84">
        <v>8675060.8000000007</v>
      </c>
      <c r="E11" s="84">
        <v>9602820</v>
      </c>
      <c r="F11" s="84">
        <v>8593760</v>
      </c>
      <c r="G11" s="84">
        <v>8700426.4000000004</v>
      </c>
      <c r="H11" s="84">
        <v>8609156</v>
      </c>
      <c r="I11" s="84">
        <v>8611736.8000000007</v>
      </c>
      <c r="J11" s="84">
        <v>8584097.5999999996</v>
      </c>
      <c r="K11" s="84">
        <v>8584097.5999999996</v>
      </c>
      <c r="L11" s="84">
        <v>8584297.5999999996</v>
      </c>
      <c r="M11" s="84">
        <v>8584297.5999999996</v>
      </c>
      <c r="N11" s="84">
        <v>8584297.5999999996</v>
      </c>
      <c r="O11" s="84">
        <v>8584297.5999999996</v>
      </c>
      <c r="P11" s="85"/>
      <c r="Q11" s="38"/>
      <c r="S11" s="25">
        <f t="shared" si="16"/>
        <v>2003</v>
      </c>
      <c r="T11" s="83">
        <v>6131136.8000000007</v>
      </c>
      <c r="U11" s="84">
        <v>7337824</v>
      </c>
      <c r="V11" s="84">
        <v>8675060.8000000007</v>
      </c>
      <c r="W11" s="84">
        <v>9602820</v>
      </c>
      <c r="X11" s="84">
        <v>8593760</v>
      </c>
      <c r="Y11" s="84">
        <v>8700426.4000000004</v>
      </c>
      <c r="Z11" s="84">
        <v>8609156</v>
      </c>
      <c r="AA11" s="84">
        <v>8611736.8000000007</v>
      </c>
      <c r="AB11" s="84">
        <v>8584097.5999999996</v>
      </c>
      <c r="AC11" s="84">
        <v>8584097.5999999996</v>
      </c>
      <c r="AD11" s="84">
        <v>8584297.5999999996</v>
      </c>
      <c r="AE11" s="84">
        <v>8584297.5999999996</v>
      </c>
      <c r="AF11" s="84">
        <v>8584297.5999999996</v>
      </c>
      <c r="AG11" s="84">
        <v>8584297.5999999996</v>
      </c>
      <c r="AH11" s="85"/>
    </row>
    <row r="12" spans="1:34">
      <c r="A12" s="25">
        <f t="shared" si="15"/>
        <v>2004</v>
      </c>
      <c r="B12" s="83">
        <v>4486910.7919999994</v>
      </c>
      <c r="C12" s="84">
        <v>5703030.7439999999</v>
      </c>
      <c r="D12" s="84">
        <v>7825800.8159999996</v>
      </c>
      <c r="E12" s="84">
        <v>8393446.4159999993</v>
      </c>
      <c r="F12" s="84">
        <v>8666571.9440000001</v>
      </c>
      <c r="G12" s="84">
        <v>8994919.9440000001</v>
      </c>
      <c r="H12" s="84">
        <v>8951693.5999999996</v>
      </c>
      <c r="I12" s="84">
        <v>8942791.2000000011</v>
      </c>
      <c r="J12" s="84">
        <v>8881940.8000000007</v>
      </c>
      <c r="K12" s="84">
        <v>8882136.8000000007</v>
      </c>
      <c r="L12" s="84">
        <v>8882136.8000000007</v>
      </c>
      <c r="M12" s="84">
        <v>8882136.8000000007</v>
      </c>
      <c r="N12" s="84">
        <v>8882136.8000000007</v>
      </c>
      <c r="O12" s="84"/>
      <c r="P12" s="85"/>
      <c r="Q12" s="38"/>
      <c r="S12" s="25">
        <f t="shared" si="16"/>
        <v>2004</v>
      </c>
      <c r="T12" s="83">
        <v>4486910.7919999994</v>
      </c>
      <c r="U12" s="84">
        <v>5703030.7439999999</v>
      </c>
      <c r="V12" s="84">
        <v>7825800.8159999996</v>
      </c>
      <c r="W12" s="84">
        <v>8393446.4159999993</v>
      </c>
      <c r="X12" s="84">
        <v>8666571.9440000001</v>
      </c>
      <c r="Y12" s="84">
        <v>8994919.9440000001</v>
      </c>
      <c r="Z12" s="84">
        <v>8951693.5999999996</v>
      </c>
      <c r="AA12" s="84">
        <v>8942791.2000000011</v>
      </c>
      <c r="AB12" s="84">
        <v>8881940.8000000007</v>
      </c>
      <c r="AC12" s="84">
        <v>8882136.8000000007</v>
      </c>
      <c r="AD12" s="84">
        <v>8882136.8000000007</v>
      </c>
      <c r="AE12" s="84">
        <v>8882136.8000000007</v>
      </c>
      <c r="AF12" s="84">
        <v>8882136.8000000007</v>
      </c>
      <c r="AG12" s="84"/>
      <c r="AH12" s="85"/>
    </row>
    <row r="13" spans="1:34">
      <c r="A13" s="25">
        <f t="shared" si="15"/>
        <v>2005</v>
      </c>
      <c r="B13" s="83">
        <v>4494489.04</v>
      </c>
      <c r="C13" s="84">
        <v>6491388.0320000006</v>
      </c>
      <c r="D13" s="84">
        <v>8543398.4320000019</v>
      </c>
      <c r="E13" s="84">
        <v>9740368.8320000004</v>
      </c>
      <c r="F13" s="84">
        <v>10668441.632000001</v>
      </c>
      <c r="G13" s="84">
        <v>10852837.600000001</v>
      </c>
      <c r="H13" s="84">
        <v>10887328</v>
      </c>
      <c r="I13" s="84">
        <v>10779716.800000001</v>
      </c>
      <c r="J13" s="84">
        <v>11023220.800000001</v>
      </c>
      <c r="K13" s="84">
        <v>11358061.600000001</v>
      </c>
      <c r="L13" s="84">
        <v>11358062.4</v>
      </c>
      <c r="M13" s="84">
        <v>11358062.4</v>
      </c>
      <c r="N13" s="84"/>
      <c r="O13" s="84"/>
      <c r="P13" s="85"/>
      <c r="Q13" s="38"/>
      <c r="S13" s="25">
        <f t="shared" si="16"/>
        <v>2005</v>
      </c>
      <c r="T13" s="83">
        <v>4494489.04</v>
      </c>
      <c r="U13" s="84">
        <v>6491388.0320000006</v>
      </c>
      <c r="V13" s="84">
        <v>8543398.4320000019</v>
      </c>
      <c r="W13" s="84">
        <v>9740368.8320000004</v>
      </c>
      <c r="X13" s="84">
        <v>10668441.632000001</v>
      </c>
      <c r="Y13" s="84">
        <v>10852837.600000001</v>
      </c>
      <c r="Z13" s="84">
        <v>10887328</v>
      </c>
      <c r="AA13" s="84">
        <v>10779716.800000001</v>
      </c>
      <c r="AB13" s="84">
        <v>11023220.800000001</v>
      </c>
      <c r="AC13" s="84">
        <v>11358061.600000001</v>
      </c>
      <c r="AD13" s="84">
        <v>11358062.4</v>
      </c>
      <c r="AE13" s="84">
        <v>11358062.4</v>
      </c>
      <c r="AF13" s="84"/>
      <c r="AG13" s="84"/>
      <c r="AH13" s="85"/>
    </row>
    <row r="14" spans="1:34">
      <c r="A14" s="25">
        <f t="shared" si="15"/>
        <v>2006</v>
      </c>
      <c r="B14" s="83">
        <v>5381202.2160000009</v>
      </c>
      <c r="C14" s="84">
        <v>7776892.2400000012</v>
      </c>
      <c r="D14" s="84">
        <v>9091593.4400000013</v>
      </c>
      <c r="E14" s="84">
        <v>9378859.8000000007</v>
      </c>
      <c r="F14" s="84">
        <v>9352519.2000000011</v>
      </c>
      <c r="G14" s="84">
        <v>9239592.8000000007</v>
      </c>
      <c r="H14" s="84">
        <v>9328301.5999999996</v>
      </c>
      <c r="I14" s="84">
        <v>9447881.5999999996</v>
      </c>
      <c r="J14" s="84">
        <v>9448105.5999999996</v>
      </c>
      <c r="K14" s="84">
        <v>9409962.4000000004</v>
      </c>
      <c r="L14" s="84">
        <v>9409962.4000000004</v>
      </c>
      <c r="M14" s="84"/>
      <c r="N14" s="84"/>
      <c r="O14" s="84"/>
      <c r="P14" s="85"/>
      <c r="Q14" s="38"/>
      <c r="S14" s="25">
        <f t="shared" si="16"/>
        <v>2006</v>
      </c>
      <c r="T14" s="83">
        <v>5381202.2160000009</v>
      </c>
      <c r="U14" s="84">
        <v>7776892.2400000012</v>
      </c>
      <c r="V14" s="84">
        <v>9091593.4400000013</v>
      </c>
      <c r="W14" s="84">
        <v>9378859.8000000007</v>
      </c>
      <c r="X14" s="84">
        <v>9352519.2000000011</v>
      </c>
      <c r="Y14" s="84">
        <v>9239592.8000000007</v>
      </c>
      <c r="Z14" s="84">
        <v>9328301.5999999996</v>
      </c>
      <c r="AA14" s="84">
        <v>9447881.5999999996</v>
      </c>
      <c r="AB14" s="84">
        <v>9448105.5999999996</v>
      </c>
      <c r="AC14" s="84">
        <v>9409962.4000000004</v>
      </c>
      <c r="AD14" s="84">
        <v>9409962.4000000004</v>
      </c>
      <c r="AE14" s="84"/>
      <c r="AF14" s="84"/>
      <c r="AG14" s="84"/>
      <c r="AH14" s="85"/>
    </row>
    <row r="15" spans="1:34">
      <c r="A15" s="25">
        <f t="shared" si="15"/>
        <v>2007</v>
      </c>
      <c r="B15" s="83">
        <v>5908831.4480000008</v>
      </c>
      <c r="C15" s="84">
        <v>9752969.3600000013</v>
      </c>
      <c r="D15" s="84">
        <v>10453457.072000002</v>
      </c>
      <c r="E15" s="84">
        <v>11403380.800000003</v>
      </c>
      <c r="F15" s="84">
        <v>11145915.200000003</v>
      </c>
      <c r="G15" s="84">
        <v>11085104.000000002</v>
      </c>
      <c r="H15" s="84">
        <v>11084827.200000003</v>
      </c>
      <c r="I15" s="84">
        <v>11301107.200000003</v>
      </c>
      <c r="J15" s="84">
        <v>11095428.000000002</v>
      </c>
      <c r="K15" s="84">
        <v>11106523.428000001</v>
      </c>
      <c r="L15" s="84"/>
      <c r="M15" s="84"/>
      <c r="N15" s="84"/>
      <c r="O15" s="84"/>
      <c r="P15" s="85"/>
      <c r="S15" s="25">
        <f t="shared" si="16"/>
        <v>2007</v>
      </c>
      <c r="T15" s="83">
        <v>5908831.4480000008</v>
      </c>
      <c r="U15" s="84">
        <v>9752969.3600000013</v>
      </c>
      <c r="V15" s="84">
        <v>10453457.072000002</v>
      </c>
      <c r="W15" s="84">
        <v>11403380.800000003</v>
      </c>
      <c r="X15" s="84">
        <v>11145915.200000003</v>
      </c>
      <c r="Y15" s="84">
        <v>11085104.000000002</v>
      </c>
      <c r="Z15" s="84">
        <v>11084827.200000003</v>
      </c>
      <c r="AA15" s="84">
        <v>11301107.200000003</v>
      </c>
      <c r="AB15" s="84">
        <v>11095428.000000002</v>
      </c>
      <c r="AC15" s="84">
        <v>11106523.428000001</v>
      </c>
      <c r="AD15" s="84"/>
      <c r="AE15" s="84"/>
      <c r="AF15" s="84"/>
      <c r="AG15" s="84"/>
      <c r="AH15" s="85"/>
    </row>
    <row r="16" spans="1:34">
      <c r="A16" s="25">
        <f t="shared" si="15"/>
        <v>2008</v>
      </c>
      <c r="B16" s="83">
        <v>8565478.784</v>
      </c>
      <c r="C16" s="84">
        <v>11614571.872000001</v>
      </c>
      <c r="D16" s="84">
        <v>12941989.600000001</v>
      </c>
      <c r="E16" s="84">
        <v>14415918.4</v>
      </c>
      <c r="F16" s="84">
        <v>14399721.600000001</v>
      </c>
      <c r="G16" s="84">
        <v>14339192.800000001</v>
      </c>
      <c r="H16" s="84">
        <v>14384380.800000001</v>
      </c>
      <c r="I16" s="84">
        <v>14479587.200000001</v>
      </c>
      <c r="J16" s="84">
        <v>14479587.200000001</v>
      </c>
      <c r="K16" s="84"/>
      <c r="L16" s="84"/>
      <c r="M16" s="84"/>
      <c r="N16" s="84"/>
      <c r="O16" s="84"/>
      <c r="P16" s="85"/>
      <c r="S16" s="25">
        <f t="shared" si="16"/>
        <v>2008</v>
      </c>
      <c r="T16" s="83">
        <v>8565478.784</v>
      </c>
      <c r="U16" s="84">
        <v>11614571.872000001</v>
      </c>
      <c r="V16" s="84">
        <v>12941989.600000001</v>
      </c>
      <c r="W16" s="84">
        <v>14415918.4</v>
      </c>
      <c r="X16" s="84">
        <v>14399721.600000001</v>
      </c>
      <c r="Y16" s="84">
        <v>14339192.800000001</v>
      </c>
      <c r="Z16" s="84">
        <v>14384380.800000001</v>
      </c>
      <c r="AA16" s="84">
        <v>14479587.200000001</v>
      </c>
      <c r="AB16" s="84">
        <v>14479587.200000001</v>
      </c>
      <c r="AC16" s="84"/>
      <c r="AD16" s="84"/>
      <c r="AE16" s="84"/>
      <c r="AF16" s="84"/>
      <c r="AG16" s="84"/>
      <c r="AH16" s="85"/>
    </row>
    <row r="17" spans="1:34">
      <c r="A17" s="25">
        <f t="shared" si="15"/>
        <v>2009</v>
      </c>
      <c r="B17" s="83">
        <v>6717085.5280000009</v>
      </c>
      <c r="C17" s="84">
        <v>10194737.600000001</v>
      </c>
      <c r="D17" s="84">
        <v>11851716.800000001</v>
      </c>
      <c r="E17" s="84">
        <v>12661864</v>
      </c>
      <c r="F17" s="84">
        <v>14081734.4</v>
      </c>
      <c r="G17" s="84">
        <v>13643776.800000001</v>
      </c>
      <c r="H17" s="84">
        <v>13488408</v>
      </c>
      <c r="I17" s="84">
        <v>13623292.08</v>
      </c>
      <c r="J17" s="84"/>
      <c r="K17" s="84"/>
      <c r="L17" s="84"/>
      <c r="M17" s="84"/>
      <c r="N17" s="84"/>
      <c r="O17" s="84"/>
      <c r="P17" s="85"/>
      <c r="S17" s="25">
        <f t="shared" si="16"/>
        <v>2009</v>
      </c>
      <c r="T17" s="83">
        <v>6717085.5280000009</v>
      </c>
      <c r="U17" s="84">
        <v>10194737.600000001</v>
      </c>
      <c r="V17" s="84">
        <v>11851716.800000001</v>
      </c>
      <c r="W17" s="84">
        <v>12661864</v>
      </c>
      <c r="X17" s="84">
        <v>14081734.4</v>
      </c>
      <c r="Y17" s="84">
        <v>13643776.800000001</v>
      </c>
      <c r="Z17" s="84">
        <v>13488408</v>
      </c>
      <c r="AA17" s="84">
        <v>13623292.08</v>
      </c>
      <c r="AB17" s="84"/>
      <c r="AC17" s="84"/>
      <c r="AD17" s="84"/>
      <c r="AE17" s="84"/>
      <c r="AF17" s="84"/>
      <c r="AG17" s="84"/>
      <c r="AH17" s="85"/>
    </row>
    <row r="18" spans="1:34">
      <c r="A18" s="25">
        <f t="shared" si="15"/>
        <v>2010</v>
      </c>
      <c r="B18" s="83">
        <v>7717931.2000000002</v>
      </c>
      <c r="C18" s="84">
        <v>10947386.4</v>
      </c>
      <c r="D18" s="84">
        <v>13649914.4</v>
      </c>
      <c r="E18" s="84">
        <v>14387140</v>
      </c>
      <c r="F18" s="84">
        <v>14017332</v>
      </c>
      <c r="G18" s="84">
        <v>15083244</v>
      </c>
      <c r="H18" s="84">
        <v>15158660.219999999</v>
      </c>
      <c r="I18" s="84"/>
      <c r="J18" s="84"/>
      <c r="K18" s="84"/>
      <c r="L18" s="84"/>
      <c r="M18" s="84"/>
      <c r="N18" s="84"/>
      <c r="O18" s="84"/>
      <c r="P18" s="85"/>
      <c r="S18" s="25">
        <f t="shared" si="16"/>
        <v>2010</v>
      </c>
      <c r="T18" s="83">
        <v>7717931.2000000002</v>
      </c>
      <c r="U18" s="84">
        <v>10947386.4</v>
      </c>
      <c r="V18" s="84">
        <v>13649914.4</v>
      </c>
      <c r="W18" s="84">
        <v>14387140</v>
      </c>
      <c r="X18" s="84">
        <v>14017332</v>
      </c>
      <c r="Y18" s="84">
        <v>15083244</v>
      </c>
      <c r="Z18" s="84">
        <v>15158660.219999999</v>
      </c>
      <c r="AA18" s="84"/>
      <c r="AB18" s="84"/>
      <c r="AC18" s="84"/>
      <c r="AD18" s="84"/>
      <c r="AE18" s="84"/>
      <c r="AF18" s="84"/>
      <c r="AG18" s="84"/>
      <c r="AH18" s="85"/>
    </row>
    <row r="19" spans="1:34">
      <c r="A19" s="25">
        <f t="shared" si="15"/>
        <v>2011</v>
      </c>
      <c r="B19" s="83">
        <v>9153615.2000000011</v>
      </c>
      <c r="C19" s="84">
        <v>11583639.200000001</v>
      </c>
      <c r="D19" s="84">
        <v>13445812</v>
      </c>
      <c r="E19" s="84">
        <v>13865236.800000001</v>
      </c>
      <c r="F19" s="84">
        <v>14717899.200000001</v>
      </c>
      <c r="G19" s="84">
        <v>14363510.4</v>
      </c>
      <c r="H19" s="84"/>
      <c r="I19" s="84"/>
      <c r="J19" s="84"/>
      <c r="K19" s="84"/>
      <c r="L19" s="84"/>
      <c r="M19" s="84"/>
      <c r="N19" s="84"/>
      <c r="O19" s="84"/>
      <c r="P19" s="85"/>
      <c r="S19" s="25">
        <f t="shared" si="16"/>
        <v>2011</v>
      </c>
      <c r="T19" s="83">
        <v>9153615.2000000011</v>
      </c>
      <c r="U19" s="84">
        <v>11583639.200000001</v>
      </c>
      <c r="V19" s="84">
        <v>13445812</v>
      </c>
      <c r="W19" s="84">
        <v>13865236.800000001</v>
      </c>
      <c r="X19" s="84">
        <v>14717899.200000001</v>
      </c>
      <c r="Y19" s="84">
        <v>14363510.4</v>
      </c>
      <c r="Z19" s="84"/>
      <c r="AA19" s="84"/>
      <c r="AB19" s="84"/>
      <c r="AC19" s="84"/>
      <c r="AD19" s="84"/>
      <c r="AE19" s="84"/>
      <c r="AF19" s="84"/>
      <c r="AG19" s="84"/>
      <c r="AH19" s="85"/>
    </row>
    <row r="20" spans="1:34">
      <c r="A20" s="25">
        <f t="shared" si="15"/>
        <v>2012</v>
      </c>
      <c r="B20" s="83">
        <v>8900328.8000000007</v>
      </c>
      <c r="C20" s="84">
        <v>11556692</v>
      </c>
      <c r="D20" s="84">
        <v>13889442.4</v>
      </c>
      <c r="E20" s="84">
        <v>14400566.4</v>
      </c>
      <c r="F20" s="84">
        <v>14367615.600000001</v>
      </c>
      <c r="G20" s="84"/>
      <c r="H20" s="84"/>
      <c r="I20" s="84"/>
      <c r="J20" s="84"/>
      <c r="K20" s="84"/>
      <c r="L20" s="84"/>
      <c r="M20" s="84"/>
      <c r="N20" s="84"/>
      <c r="O20" s="84"/>
      <c r="P20" s="85"/>
      <c r="S20" s="25">
        <f t="shared" si="16"/>
        <v>2012</v>
      </c>
      <c r="T20" s="83">
        <v>8900328.8000000007</v>
      </c>
      <c r="U20" s="84">
        <v>11556692</v>
      </c>
      <c r="V20" s="84">
        <v>13889442.4</v>
      </c>
      <c r="W20" s="84">
        <v>14400566.4</v>
      </c>
      <c r="X20" s="84">
        <v>14367615.600000001</v>
      </c>
      <c r="Y20" s="84"/>
      <c r="Z20" s="84"/>
      <c r="AA20" s="84"/>
      <c r="AB20" s="84"/>
      <c r="AC20" s="84"/>
      <c r="AD20" s="84"/>
      <c r="AE20" s="84"/>
      <c r="AF20" s="84"/>
      <c r="AG20" s="84"/>
      <c r="AH20" s="85"/>
    </row>
    <row r="21" spans="1:34">
      <c r="A21" s="25">
        <f t="shared" si="15"/>
        <v>2013</v>
      </c>
      <c r="B21" s="83">
        <v>6804499.2000000002</v>
      </c>
      <c r="C21" s="84">
        <v>10330436.800000001</v>
      </c>
      <c r="D21" s="84">
        <v>11714664.800000001</v>
      </c>
      <c r="E21" s="84">
        <v>13522351.066666668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5"/>
      <c r="S21" s="25">
        <f t="shared" si="16"/>
        <v>2013</v>
      </c>
      <c r="T21" s="83">
        <v>6804499.2000000002</v>
      </c>
      <c r="U21" s="84">
        <v>10330436.800000001</v>
      </c>
      <c r="V21" s="84">
        <v>11714664.800000001</v>
      </c>
      <c r="W21" s="84">
        <v>13522351.066666668</v>
      </c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5"/>
    </row>
    <row r="22" spans="1:34">
      <c r="A22" s="25">
        <f t="shared" si="15"/>
        <v>2014</v>
      </c>
      <c r="B22" s="83">
        <v>7312508.8000000007</v>
      </c>
      <c r="C22" s="84">
        <v>11373571.200000001</v>
      </c>
      <c r="D22" s="84">
        <v>12915590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5"/>
      <c r="S22" s="25">
        <f t="shared" si="16"/>
        <v>2014</v>
      </c>
      <c r="T22" s="83">
        <v>7312508.8000000007</v>
      </c>
      <c r="U22" s="84">
        <v>11373571.200000001</v>
      </c>
      <c r="V22" s="84">
        <v>12915590</v>
      </c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5"/>
    </row>
    <row r="23" spans="1:34">
      <c r="A23" s="25">
        <f>+A24-1</f>
        <v>2015</v>
      </c>
      <c r="B23" s="83">
        <v>7377474.4000000004</v>
      </c>
      <c r="C23" s="84">
        <v>10997743.866666667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  <c r="S23" s="25">
        <f>+S24-1</f>
        <v>2015</v>
      </c>
      <c r="T23" s="83">
        <v>7377474.4000000004</v>
      </c>
      <c r="U23" s="84">
        <v>10997743.866666667</v>
      </c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5"/>
    </row>
    <row r="24" spans="1:34">
      <c r="A24" s="27">
        <f>+EndYear</f>
        <v>2016</v>
      </c>
      <c r="B24" s="86">
        <v>7877726.2666666666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8"/>
      <c r="S24" s="27">
        <f>+EndYear</f>
        <v>2016</v>
      </c>
      <c r="T24" s="86">
        <v>7877726.2666666666</v>
      </c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8"/>
    </row>
    <row r="25" spans="1:34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S25" s="37"/>
      <c r="T25" s="39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</row>
    <row r="26" spans="1:34">
      <c r="S26" s="37"/>
    </row>
    <row r="27" spans="1:34">
      <c r="A27" s="34" t="s">
        <v>11</v>
      </c>
      <c r="B27" s="22" t="s">
        <v>30</v>
      </c>
      <c r="C27" s="22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2"/>
      <c r="S27" s="34" t="s">
        <v>11</v>
      </c>
      <c r="T27" s="22" t="s">
        <v>30</v>
      </c>
      <c r="U27" s="22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2"/>
    </row>
    <row r="28" spans="1:34">
      <c r="A28" s="36" t="s">
        <v>18</v>
      </c>
      <c r="B28" s="43" t="s">
        <v>31</v>
      </c>
      <c r="C28" s="43" t="s">
        <v>32</v>
      </c>
      <c r="D28" s="43" t="s">
        <v>33</v>
      </c>
      <c r="E28" s="43" t="s">
        <v>34</v>
      </c>
      <c r="F28" s="43" t="s">
        <v>35</v>
      </c>
      <c r="G28" s="43" t="s">
        <v>36</v>
      </c>
      <c r="H28" s="43" t="s">
        <v>37</v>
      </c>
      <c r="I28" s="43" t="s">
        <v>38</v>
      </c>
      <c r="J28" s="43" t="s">
        <v>39</v>
      </c>
      <c r="K28" s="43" t="s">
        <v>40</v>
      </c>
      <c r="L28" s="43" t="s">
        <v>41</v>
      </c>
      <c r="M28" s="43" t="s">
        <v>42</v>
      </c>
      <c r="N28" s="43" t="s">
        <v>43</v>
      </c>
      <c r="O28" s="43" t="s">
        <v>44</v>
      </c>
      <c r="P28" s="43" t="s">
        <v>45</v>
      </c>
      <c r="S28" s="36" t="s">
        <v>18</v>
      </c>
      <c r="T28" s="43" t="s">
        <v>31</v>
      </c>
      <c r="U28" s="43" t="s">
        <v>32</v>
      </c>
      <c r="V28" s="43" t="s">
        <v>33</v>
      </c>
      <c r="W28" s="43" t="s">
        <v>34</v>
      </c>
      <c r="X28" s="43" t="s">
        <v>35</v>
      </c>
      <c r="Y28" s="43" t="s">
        <v>36</v>
      </c>
      <c r="Z28" s="43" t="s">
        <v>37</v>
      </c>
      <c r="AA28" s="43" t="s">
        <v>38</v>
      </c>
      <c r="AB28" s="43" t="s">
        <v>39</v>
      </c>
      <c r="AC28" s="43" t="s">
        <v>40</v>
      </c>
      <c r="AD28" s="43" t="s">
        <v>41</v>
      </c>
      <c r="AE28" s="43" t="s">
        <v>42</v>
      </c>
      <c r="AF28" s="43" t="s">
        <v>43</v>
      </c>
      <c r="AG28" s="43" t="s">
        <v>44</v>
      </c>
      <c r="AH28" s="43" t="s">
        <v>45</v>
      </c>
    </row>
    <row r="29" spans="1:34">
      <c r="A29" s="25"/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3"/>
      <c r="S29" s="25"/>
      <c r="T29" s="71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3"/>
    </row>
    <row r="30" spans="1:34">
      <c r="A30" s="25">
        <f t="shared" ref="A30:A42" si="17">+A31-1</f>
        <v>2002</v>
      </c>
      <c r="B30" s="74">
        <v>1.7589999999999999</v>
      </c>
      <c r="C30" s="75">
        <v>1.036</v>
      </c>
      <c r="D30" s="75">
        <v>1.1519999999999999</v>
      </c>
      <c r="E30" s="75">
        <v>1.0960000000000001</v>
      </c>
      <c r="F30" s="75">
        <v>0.99099999999999999</v>
      </c>
      <c r="G30" s="75">
        <v>1.006</v>
      </c>
      <c r="H30" s="75">
        <v>0.997</v>
      </c>
      <c r="I30" s="75">
        <v>1</v>
      </c>
      <c r="J30" s="75">
        <v>1</v>
      </c>
      <c r="K30" s="75">
        <v>1</v>
      </c>
      <c r="L30" s="75">
        <v>1</v>
      </c>
      <c r="M30" s="75">
        <v>1</v>
      </c>
      <c r="N30" s="75">
        <v>1</v>
      </c>
      <c r="O30" s="75">
        <v>1</v>
      </c>
      <c r="P30" s="76"/>
      <c r="S30" s="25">
        <f t="shared" ref="S30:S42" si="18">+S31-1</f>
        <v>2002</v>
      </c>
      <c r="T30" s="74">
        <v>1.7589999999999999</v>
      </c>
      <c r="U30" s="75">
        <v>1.036</v>
      </c>
      <c r="V30" s="75">
        <v>1.1519999999999999</v>
      </c>
      <c r="W30" s="75">
        <v>1.0960000000000001</v>
      </c>
      <c r="X30" s="75">
        <v>0.99099999999999999</v>
      </c>
      <c r="Y30" s="75">
        <v>1.006</v>
      </c>
      <c r="Z30" s="75">
        <v>0.997</v>
      </c>
      <c r="AA30" s="75">
        <v>1</v>
      </c>
      <c r="AB30" s="75">
        <v>1</v>
      </c>
      <c r="AC30" s="75">
        <v>1</v>
      </c>
      <c r="AD30" s="75">
        <v>1</v>
      </c>
      <c r="AE30" s="75">
        <v>1</v>
      </c>
      <c r="AF30" s="75">
        <v>1</v>
      </c>
      <c r="AG30" s="75">
        <v>1</v>
      </c>
      <c r="AH30" s="76"/>
    </row>
    <row r="31" spans="1:34">
      <c r="A31" s="25">
        <f t="shared" si="17"/>
        <v>2003</v>
      </c>
      <c r="B31" s="74">
        <v>1.1970000000000001</v>
      </c>
      <c r="C31" s="75">
        <v>1.1819999999999999</v>
      </c>
      <c r="D31" s="75">
        <v>1.107</v>
      </c>
      <c r="E31" s="75">
        <v>0.89500000000000002</v>
      </c>
      <c r="F31" s="75">
        <v>1.012</v>
      </c>
      <c r="G31" s="75">
        <v>0.99</v>
      </c>
      <c r="H31" s="75">
        <v>1</v>
      </c>
      <c r="I31" s="75">
        <v>0.997</v>
      </c>
      <c r="J31" s="75">
        <v>1</v>
      </c>
      <c r="K31" s="75">
        <v>1</v>
      </c>
      <c r="L31" s="75">
        <v>1</v>
      </c>
      <c r="M31" s="75">
        <v>1</v>
      </c>
      <c r="N31" s="75">
        <v>1</v>
      </c>
      <c r="O31" s="75"/>
      <c r="P31" s="76"/>
      <c r="S31" s="25">
        <f t="shared" si="18"/>
        <v>2003</v>
      </c>
      <c r="T31" s="74">
        <v>1.1970000000000001</v>
      </c>
      <c r="U31" s="75">
        <v>1.1819999999999999</v>
      </c>
      <c r="V31" s="75">
        <v>1.107</v>
      </c>
      <c r="W31" s="75">
        <v>0.89500000000000002</v>
      </c>
      <c r="X31" s="75">
        <v>1.012</v>
      </c>
      <c r="Y31" s="75">
        <v>0.99</v>
      </c>
      <c r="Z31" s="75">
        <v>1</v>
      </c>
      <c r="AA31" s="75">
        <v>0.997</v>
      </c>
      <c r="AB31" s="75">
        <v>1</v>
      </c>
      <c r="AC31" s="75">
        <v>1</v>
      </c>
      <c r="AD31" s="75">
        <v>1</v>
      </c>
      <c r="AE31" s="75">
        <v>1</v>
      </c>
      <c r="AF31" s="75">
        <v>1</v>
      </c>
      <c r="AG31" s="75"/>
      <c r="AH31" s="76"/>
    </row>
    <row r="32" spans="1:34">
      <c r="A32" s="25">
        <f t="shared" si="17"/>
        <v>2004</v>
      </c>
      <c r="B32" s="74">
        <v>1.2709999999999999</v>
      </c>
      <c r="C32" s="75">
        <v>1.3720000000000001</v>
      </c>
      <c r="D32" s="75">
        <v>1.073</v>
      </c>
      <c r="E32" s="75">
        <v>1.0329999999999999</v>
      </c>
      <c r="F32" s="75">
        <v>1.038</v>
      </c>
      <c r="G32" s="75">
        <v>0.995</v>
      </c>
      <c r="H32" s="75">
        <v>0.999</v>
      </c>
      <c r="I32" s="75">
        <v>0.99299999999999999</v>
      </c>
      <c r="J32" s="75">
        <v>1</v>
      </c>
      <c r="K32" s="75">
        <v>1</v>
      </c>
      <c r="L32" s="75">
        <v>1</v>
      </c>
      <c r="M32" s="75">
        <v>1</v>
      </c>
      <c r="N32" s="75"/>
      <c r="O32" s="75"/>
      <c r="P32" s="76"/>
      <c r="S32" s="25">
        <f t="shared" si="18"/>
        <v>2004</v>
      </c>
      <c r="T32" s="74">
        <v>1.2709999999999999</v>
      </c>
      <c r="U32" s="75">
        <v>1.3720000000000001</v>
      </c>
      <c r="V32" s="75">
        <v>1.073</v>
      </c>
      <c r="W32" s="75">
        <v>1.0329999999999999</v>
      </c>
      <c r="X32" s="75">
        <v>1.038</v>
      </c>
      <c r="Y32" s="75">
        <v>0.995</v>
      </c>
      <c r="Z32" s="75">
        <v>0.999</v>
      </c>
      <c r="AA32" s="75">
        <v>0.99299999999999999</v>
      </c>
      <c r="AB32" s="75">
        <v>1</v>
      </c>
      <c r="AC32" s="75">
        <v>1</v>
      </c>
      <c r="AD32" s="75">
        <v>1</v>
      </c>
      <c r="AE32" s="75">
        <v>1</v>
      </c>
      <c r="AF32" s="75"/>
      <c r="AG32" s="75"/>
      <c r="AH32" s="76"/>
    </row>
    <row r="33" spans="1:35">
      <c r="A33" s="25">
        <f t="shared" si="17"/>
        <v>2005</v>
      </c>
      <c r="B33" s="74">
        <v>1.444</v>
      </c>
      <c r="C33" s="75">
        <v>1.3160000000000001</v>
      </c>
      <c r="D33" s="75">
        <v>1.1399999999999999</v>
      </c>
      <c r="E33" s="75">
        <v>1.095</v>
      </c>
      <c r="F33" s="75">
        <v>1.0169999999999999</v>
      </c>
      <c r="G33" s="75">
        <v>1.0029999999999999</v>
      </c>
      <c r="H33" s="75">
        <v>0.99</v>
      </c>
      <c r="I33" s="75">
        <v>1.0229999999999999</v>
      </c>
      <c r="J33" s="75">
        <v>1.03</v>
      </c>
      <c r="K33" s="75">
        <v>1</v>
      </c>
      <c r="L33" s="75">
        <v>1</v>
      </c>
      <c r="M33" s="75"/>
      <c r="N33" s="75"/>
      <c r="O33" s="75"/>
      <c r="P33" s="76"/>
      <c r="S33" s="25">
        <f t="shared" si="18"/>
        <v>2005</v>
      </c>
      <c r="T33" s="74">
        <v>1.444</v>
      </c>
      <c r="U33" s="75">
        <v>1.3160000000000001</v>
      </c>
      <c r="V33" s="75">
        <v>1.1399999999999999</v>
      </c>
      <c r="W33" s="75">
        <v>1.095</v>
      </c>
      <c r="X33" s="75">
        <v>1.0169999999999999</v>
      </c>
      <c r="Y33" s="75">
        <v>1.0029999999999999</v>
      </c>
      <c r="Z33" s="75">
        <v>0.99</v>
      </c>
      <c r="AA33" s="75">
        <v>1.0229999999999999</v>
      </c>
      <c r="AB33" s="75">
        <v>1.03</v>
      </c>
      <c r="AC33" s="75">
        <v>1</v>
      </c>
      <c r="AD33" s="75">
        <v>1</v>
      </c>
      <c r="AE33" s="75"/>
      <c r="AF33" s="75"/>
      <c r="AG33" s="75"/>
      <c r="AH33" s="76"/>
    </row>
    <row r="34" spans="1:35">
      <c r="A34" s="25">
        <f t="shared" si="17"/>
        <v>2006</v>
      </c>
      <c r="B34" s="74">
        <v>1.4450000000000001</v>
      </c>
      <c r="C34" s="75">
        <v>1.169</v>
      </c>
      <c r="D34" s="75">
        <v>1.032</v>
      </c>
      <c r="E34" s="75">
        <v>0.997</v>
      </c>
      <c r="F34" s="75">
        <v>0.98799999999999999</v>
      </c>
      <c r="G34" s="75">
        <v>1.01</v>
      </c>
      <c r="H34" s="75">
        <v>1.0129999999999999</v>
      </c>
      <c r="I34" s="75">
        <v>1</v>
      </c>
      <c r="J34" s="75">
        <v>0.996</v>
      </c>
      <c r="K34" s="75">
        <v>1</v>
      </c>
      <c r="L34" s="75"/>
      <c r="M34" s="75"/>
      <c r="N34" s="75"/>
      <c r="O34" s="75"/>
      <c r="P34" s="76"/>
      <c r="S34" s="25">
        <f t="shared" si="18"/>
        <v>2006</v>
      </c>
      <c r="T34" s="74">
        <v>1.4450000000000001</v>
      </c>
      <c r="U34" s="75">
        <v>1.169</v>
      </c>
      <c r="V34" s="75">
        <v>1.032</v>
      </c>
      <c r="W34" s="75">
        <v>0.997</v>
      </c>
      <c r="X34" s="75">
        <v>0.98799999999999999</v>
      </c>
      <c r="Y34" s="75">
        <v>1.01</v>
      </c>
      <c r="Z34" s="75">
        <v>1.0129999999999999</v>
      </c>
      <c r="AA34" s="75">
        <v>1</v>
      </c>
      <c r="AB34" s="75">
        <v>0.996</v>
      </c>
      <c r="AC34" s="75">
        <v>1</v>
      </c>
      <c r="AD34" s="75"/>
      <c r="AE34" s="75"/>
      <c r="AF34" s="75"/>
      <c r="AG34" s="75"/>
      <c r="AH34" s="76"/>
    </row>
    <row r="35" spans="1:35">
      <c r="A35" s="25">
        <f t="shared" si="17"/>
        <v>2007</v>
      </c>
      <c r="B35" s="74">
        <v>1.651</v>
      </c>
      <c r="C35" s="75">
        <v>1.0720000000000001</v>
      </c>
      <c r="D35" s="75">
        <v>1.091</v>
      </c>
      <c r="E35" s="75">
        <v>0.97699999999999998</v>
      </c>
      <c r="F35" s="75">
        <v>0.995</v>
      </c>
      <c r="G35" s="75">
        <v>1</v>
      </c>
      <c r="H35" s="75">
        <v>1.02</v>
      </c>
      <c r="I35" s="75">
        <v>0.98199999999999998</v>
      </c>
      <c r="J35" s="75">
        <v>1.0009999999999999</v>
      </c>
      <c r="K35" s="75"/>
      <c r="L35" s="75"/>
      <c r="M35" s="75"/>
      <c r="N35" s="75"/>
      <c r="O35" s="75"/>
      <c r="P35" s="76"/>
      <c r="S35" s="25">
        <f t="shared" si="18"/>
        <v>2007</v>
      </c>
      <c r="T35" s="74">
        <v>1.651</v>
      </c>
      <c r="U35" s="75">
        <v>1.0720000000000001</v>
      </c>
      <c r="V35" s="75">
        <v>1.091</v>
      </c>
      <c r="W35" s="75">
        <v>0.97699999999999998</v>
      </c>
      <c r="X35" s="75">
        <v>0.995</v>
      </c>
      <c r="Y35" s="75">
        <v>1</v>
      </c>
      <c r="Z35" s="75">
        <v>1.02</v>
      </c>
      <c r="AA35" s="75">
        <v>0.98199999999999998</v>
      </c>
      <c r="AB35" s="75">
        <v>1.0009999999999999</v>
      </c>
      <c r="AC35" s="75"/>
      <c r="AD35" s="75"/>
      <c r="AE35" s="75"/>
      <c r="AF35" s="75"/>
      <c r="AG35" s="75"/>
      <c r="AH35" s="76"/>
    </row>
    <row r="36" spans="1:35">
      <c r="A36" s="25">
        <f t="shared" si="17"/>
        <v>2008</v>
      </c>
      <c r="B36" s="74">
        <v>1.3560000000000001</v>
      </c>
      <c r="C36" s="75">
        <v>1.1140000000000001</v>
      </c>
      <c r="D36" s="75">
        <v>1.1140000000000001</v>
      </c>
      <c r="E36" s="75">
        <v>0.999</v>
      </c>
      <c r="F36" s="75">
        <v>0.996</v>
      </c>
      <c r="G36" s="75">
        <v>1.0029999999999999</v>
      </c>
      <c r="H36" s="75">
        <v>1.0069999999999999</v>
      </c>
      <c r="I36" s="75">
        <v>1</v>
      </c>
      <c r="J36" s="75"/>
      <c r="K36" s="75"/>
      <c r="L36" s="75"/>
      <c r="M36" s="75"/>
      <c r="N36" s="75"/>
      <c r="O36" s="75"/>
      <c r="P36" s="76"/>
      <c r="S36" s="25">
        <f t="shared" si="18"/>
        <v>2008</v>
      </c>
      <c r="T36" s="74">
        <v>1.3560000000000001</v>
      </c>
      <c r="U36" s="75">
        <v>1.1140000000000001</v>
      </c>
      <c r="V36" s="75">
        <v>1.1140000000000001</v>
      </c>
      <c r="W36" s="75">
        <v>0.999</v>
      </c>
      <c r="X36" s="75">
        <v>0.996</v>
      </c>
      <c r="Y36" s="75">
        <v>1.0029999999999999</v>
      </c>
      <c r="Z36" s="75">
        <v>1.0069999999999999</v>
      </c>
      <c r="AA36" s="75">
        <v>1</v>
      </c>
      <c r="AB36" s="75"/>
      <c r="AC36" s="75"/>
      <c r="AD36" s="75"/>
      <c r="AE36" s="75"/>
      <c r="AF36" s="75"/>
      <c r="AG36" s="75"/>
      <c r="AH36" s="76"/>
    </row>
    <row r="37" spans="1:35">
      <c r="A37" s="25">
        <f t="shared" si="17"/>
        <v>2009</v>
      </c>
      <c r="B37" s="74">
        <v>1.518</v>
      </c>
      <c r="C37" s="75">
        <v>1.163</v>
      </c>
      <c r="D37" s="75">
        <v>1.0680000000000001</v>
      </c>
      <c r="E37" s="75">
        <v>1.1120000000000001</v>
      </c>
      <c r="F37" s="75">
        <v>0.96899999999999997</v>
      </c>
      <c r="G37" s="75">
        <v>0.98899999999999999</v>
      </c>
      <c r="H37" s="75">
        <v>1.01</v>
      </c>
      <c r="I37" s="75"/>
      <c r="J37" s="75"/>
      <c r="K37" s="75"/>
      <c r="L37" s="75"/>
      <c r="M37" s="75"/>
      <c r="N37" s="75"/>
      <c r="O37" s="75"/>
      <c r="P37" s="76"/>
      <c r="S37" s="25">
        <f t="shared" si="18"/>
        <v>2009</v>
      </c>
      <c r="T37" s="74">
        <v>1.518</v>
      </c>
      <c r="U37" s="75">
        <v>1.163</v>
      </c>
      <c r="V37" s="75">
        <v>1.0680000000000001</v>
      </c>
      <c r="W37" s="75">
        <v>1.1120000000000001</v>
      </c>
      <c r="X37" s="75">
        <v>0.96899999999999997</v>
      </c>
      <c r="Y37" s="75">
        <v>0.98899999999999999</v>
      </c>
      <c r="Z37" s="75">
        <v>1.01</v>
      </c>
      <c r="AA37" s="75"/>
      <c r="AB37" s="75"/>
      <c r="AC37" s="75"/>
      <c r="AD37" s="75"/>
      <c r="AE37" s="75"/>
      <c r="AF37" s="75"/>
      <c r="AG37" s="75"/>
      <c r="AH37" s="76"/>
    </row>
    <row r="38" spans="1:35">
      <c r="A38" s="25">
        <f t="shared" si="17"/>
        <v>2010</v>
      </c>
      <c r="B38" s="74">
        <v>1.4179999999999999</v>
      </c>
      <c r="C38" s="75">
        <v>1.2470000000000001</v>
      </c>
      <c r="D38" s="75">
        <v>1.054</v>
      </c>
      <c r="E38" s="75">
        <v>0.97399999999999998</v>
      </c>
      <c r="F38" s="75">
        <v>1.0760000000000001</v>
      </c>
      <c r="G38" s="75">
        <v>1.0049999999999999</v>
      </c>
      <c r="H38" s="75"/>
      <c r="I38" s="75"/>
      <c r="J38" s="75"/>
      <c r="K38" s="75"/>
      <c r="L38" s="75"/>
      <c r="M38" s="75"/>
      <c r="N38" s="75"/>
      <c r="O38" s="75"/>
      <c r="P38" s="76"/>
      <c r="S38" s="25">
        <f t="shared" si="18"/>
        <v>2010</v>
      </c>
      <c r="T38" s="74">
        <v>1.4179999999999999</v>
      </c>
      <c r="U38" s="75">
        <v>1.2470000000000001</v>
      </c>
      <c r="V38" s="75">
        <v>1.054</v>
      </c>
      <c r="W38" s="75">
        <v>0.97399999999999998</v>
      </c>
      <c r="X38" s="75">
        <v>1.0760000000000001</v>
      </c>
      <c r="Y38" s="75">
        <v>1.0049999999999999</v>
      </c>
      <c r="Z38" s="75"/>
      <c r="AA38" s="75"/>
      <c r="AB38" s="75"/>
      <c r="AC38" s="75"/>
      <c r="AD38" s="75"/>
      <c r="AE38" s="75"/>
      <c r="AF38" s="75"/>
      <c r="AG38" s="75"/>
      <c r="AH38" s="76"/>
    </row>
    <row r="39" spans="1:35">
      <c r="A39" s="25">
        <f t="shared" si="17"/>
        <v>2011</v>
      </c>
      <c r="B39" s="74">
        <v>1.2649999999999999</v>
      </c>
      <c r="C39" s="75">
        <v>1.161</v>
      </c>
      <c r="D39" s="75">
        <v>1.0309999999999999</v>
      </c>
      <c r="E39" s="75">
        <v>1.0609999999999999</v>
      </c>
      <c r="F39" s="75">
        <v>0.97599999999999998</v>
      </c>
      <c r="G39" s="75"/>
      <c r="H39" s="75"/>
      <c r="I39" s="75"/>
      <c r="J39" s="75"/>
      <c r="K39" s="75"/>
      <c r="L39" s="75"/>
      <c r="M39" s="75"/>
      <c r="N39" s="75"/>
      <c r="O39" s="75"/>
      <c r="P39" s="76"/>
      <c r="S39" s="25">
        <f t="shared" si="18"/>
        <v>2011</v>
      </c>
      <c r="T39" s="74">
        <v>1.2649999999999999</v>
      </c>
      <c r="U39" s="75">
        <v>1.161</v>
      </c>
      <c r="V39" s="75">
        <v>1.0309999999999999</v>
      </c>
      <c r="W39" s="75">
        <v>1.0609999999999999</v>
      </c>
      <c r="X39" s="75">
        <v>0.97599999999999998</v>
      </c>
      <c r="Y39" s="75"/>
      <c r="Z39" s="75"/>
      <c r="AA39" s="75"/>
      <c r="AB39" s="75"/>
      <c r="AC39" s="75"/>
      <c r="AD39" s="75"/>
      <c r="AE39" s="75"/>
      <c r="AF39" s="75"/>
      <c r="AG39" s="75"/>
      <c r="AH39" s="76"/>
    </row>
    <row r="40" spans="1:35">
      <c r="A40" s="25">
        <f t="shared" si="17"/>
        <v>2012</v>
      </c>
      <c r="B40" s="74">
        <v>1.298</v>
      </c>
      <c r="C40" s="75">
        <v>1.202</v>
      </c>
      <c r="D40" s="75">
        <v>1.0369999999999999</v>
      </c>
      <c r="E40" s="75">
        <v>0.998</v>
      </c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6"/>
      <c r="S40" s="25">
        <f t="shared" si="18"/>
        <v>2012</v>
      </c>
      <c r="T40" s="74">
        <v>1.298</v>
      </c>
      <c r="U40" s="75">
        <v>1.202</v>
      </c>
      <c r="V40" s="75">
        <v>1.0369999999999999</v>
      </c>
      <c r="W40" s="75">
        <v>0.998</v>
      </c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6"/>
    </row>
    <row r="41" spans="1:35">
      <c r="A41" s="25">
        <f t="shared" si="17"/>
        <v>2013</v>
      </c>
      <c r="B41" s="74">
        <v>1.518</v>
      </c>
      <c r="C41" s="75">
        <v>1.1339999999999999</v>
      </c>
      <c r="D41" s="75">
        <v>1.1539999999999999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6"/>
      <c r="S41" s="25">
        <f t="shared" si="18"/>
        <v>2013</v>
      </c>
      <c r="T41" s="74">
        <v>1.518</v>
      </c>
      <c r="U41" s="75">
        <v>1.1339999999999999</v>
      </c>
      <c r="V41" s="75">
        <v>1.1539999999999999</v>
      </c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6"/>
    </row>
    <row r="42" spans="1:35">
      <c r="A42" s="25">
        <f t="shared" si="17"/>
        <v>2014</v>
      </c>
      <c r="B42" s="74">
        <v>1.5549999999999999</v>
      </c>
      <c r="C42" s="75">
        <v>1.1359999999999999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6"/>
      <c r="S42" s="25">
        <f t="shared" si="18"/>
        <v>2014</v>
      </c>
      <c r="T42" s="74">
        <v>1.5549999999999999</v>
      </c>
      <c r="U42" s="75">
        <v>1.1359999999999999</v>
      </c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6"/>
    </row>
    <row r="43" spans="1:35">
      <c r="A43" s="25">
        <f>+A44-1</f>
        <v>2015</v>
      </c>
      <c r="B43" s="74">
        <f>+C23/B23</f>
        <v>1.4907193533150946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6"/>
      <c r="S43" s="25">
        <f>+S44-1</f>
        <v>2015</v>
      </c>
      <c r="T43" s="74">
        <v>1.4910000000000001</v>
      </c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6"/>
    </row>
    <row r="44" spans="1:35">
      <c r="A44" s="27">
        <f>+EndYear</f>
        <v>2016</v>
      </c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9"/>
      <c r="S44" s="27">
        <f>+EndYear</f>
        <v>2016</v>
      </c>
      <c r="T44" s="77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9"/>
    </row>
    <row r="45" spans="1:35"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S45" s="37"/>
      <c r="T45" s="45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</row>
    <row r="46" spans="1:35">
      <c r="A46" s="47" t="s">
        <v>46</v>
      </c>
      <c r="B46" s="47"/>
      <c r="S46" s="47" t="s">
        <v>46</v>
      </c>
      <c r="T46" s="482"/>
      <c r="U46" s="38"/>
      <c r="V46" s="38"/>
    </row>
    <row r="47" spans="1:35">
      <c r="A47" s="261" t="s">
        <v>47</v>
      </c>
      <c r="B47" s="44"/>
      <c r="C47" s="44"/>
      <c r="D47" s="44"/>
      <c r="E47" s="40">
        <f>+E60</f>
        <v>1.0110000000000001</v>
      </c>
      <c r="F47" s="40">
        <f t="shared" ref="F47:M47" si="19">+F60</f>
        <v>1.0069999999999999</v>
      </c>
      <c r="G47" s="40">
        <f t="shared" si="19"/>
        <v>0.999</v>
      </c>
      <c r="H47" s="40">
        <f t="shared" si="19"/>
        <v>1.0123333333333333</v>
      </c>
      <c r="I47" s="40">
        <f t="shared" si="19"/>
        <v>0.99400000000000011</v>
      </c>
      <c r="J47" s="40">
        <f t="shared" si="19"/>
        <v>1.0089999999999999</v>
      </c>
      <c r="K47" s="40">
        <f t="shared" si="19"/>
        <v>1</v>
      </c>
      <c r="L47" s="40">
        <f t="shared" si="19"/>
        <v>1</v>
      </c>
      <c r="M47" s="40">
        <f t="shared" si="19"/>
        <v>1</v>
      </c>
      <c r="N47" s="40"/>
      <c r="O47" s="40"/>
      <c r="P47" s="40"/>
      <c r="S47" s="261" t="s">
        <v>47</v>
      </c>
      <c r="T47" s="485">
        <f>+AVERAGE(T41:T43)</f>
        <v>1.5213333333333334</v>
      </c>
      <c r="U47" s="485">
        <f>+AVERAGE(U40:U42)</f>
        <v>1.1573333333333331</v>
      </c>
      <c r="V47" s="485">
        <f>+AVERAGE(V39:V41)</f>
        <v>1.0739999999999998</v>
      </c>
      <c r="W47" s="255">
        <f>+E47</f>
        <v>1.0110000000000001</v>
      </c>
      <c r="X47" s="255">
        <f t="shared" ref="X47:X50" si="20">+F47</f>
        <v>1.0069999999999999</v>
      </c>
      <c r="Y47" s="255">
        <f t="shared" ref="Y47:Y50" si="21">+G47</f>
        <v>0.999</v>
      </c>
      <c r="Z47" s="255">
        <f t="shared" ref="Z47:Z50" si="22">+H47</f>
        <v>1.0123333333333333</v>
      </c>
      <c r="AA47" s="255">
        <f t="shared" ref="AA47:AA50" si="23">+I47</f>
        <v>0.99400000000000011</v>
      </c>
      <c r="AB47" s="255">
        <f t="shared" ref="AB47:AB50" si="24">+J47</f>
        <v>1.0089999999999999</v>
      </c>
      <c r="AC47" s="255">
        <f t="shared" ref="AC47:AC50" si="25">+K47</f>
        <v>1</v>
      </c>
      <c r="AD47" s="255">
        <f t="shared" ref="AD47:AD50" si="26">+L47</f>
        <v>1</v>
      </c>
      <c r="AE47" s="255">
        <f t="shared" ref="AE47:AE50" si="27">+M47</f>
        <v>1</v>
      </c>
      <c r="AF47" s="255"/>
      <c r="AG47" s="40"/>
      <c r="AH47" s="40"/>
      <c r="AI47" s="40"/>
    </row>
    <row r="48" spans="1:35">
      <c r="A48" s="261" t="s">
        <v>48</v>
      </c>
      <c r="B48" s="44"/>
      <c r="C48" s="44"/>
      <c r="D48" s="44"/>
      <c r="E48" s="40">
        <f t="shared" ref="E48:K48" si="28">+E61</f>
        <v>1.0287999999999999</v>
      </c>
      <c r="F48" s="40">
        <f t="shared" si="28"/>
        <v>1.0024</v>
      </c>
      <c r="G48" s="40">
        <f t="shared" si="28"/>
        <v>1.0013999999999998</v>
      </c>
      <c r="H48" s="40">
        <f t="shared" si="28"/>
        <v>1.008</v>
      </c>
      <c r="I48" s="40">
        <f t="shared" si="28"/>
        <v>0.99960000000000004</v>
      </c>
      <c r="J48" s="40">
        <f t="shared" si="28"/>
        <v>1.0053999999999998</v>
      </c>
      <c r="K48" s="40">
        <f t="shared" si="28"/>
        <v>1</v>
      </c>
      <c r="L48" s="40"/>
      <c r="M48" s="40"/>
      <c r="N48" s="40"/>
      <c r="O48" s="40"/>
      <c r="P48" s="40"/>
      <c r="S48" s="261" t="s">
        <v>48</v>
      </c>
      <c r="T48" s="485">
        <f>+AVERAGE(T39:T43)</f>
        <v>1.4253999999999998</v>
      </c>
      <c r="U48" s="485">
        <f>+AVERAGE(U38:U42)</f>
        <v>1.1759999999999999</v>
      </c>
      <c r="V48" s="485">
        <f>+AVERAGE(V37:V41)</f>
        <v>1.0688</v>
      </c>
      <c r="W48" s="255">
        <f t="shared" ref="W48:W50" si="29">+E48</f>
        <v>1.0287999999999999</v>
      </c>
      <c r="X48" s="255">
        <f t="shared" si="20"/>
        <v>1.0024</v>
      </c>
      <c r="Y48" s="255">
        <f t="shared" si="21"/>
        <v>1.0013999999999998</v>
      </c>
      <c r="Z48" s="255">
        <f t="shared" si="22"/>
        <v>1.008</v>
      </c>
      <c r="AA48" s="255">
        <f t="shared" si="23"/>
        <v>0.99960000000000004</v>
      </c>
      <c r="AB48" s="255">
        <f t="shared" si="24"/>
        <v>1.0053999999999998</v>
      </c>
      <c r="AC48" s="255">
        <f t="shared" si="25"/>
        <v>1</v>
      </c>
      <c r="AD48" s="255"/>
      <c r="AE48" s="255"/>
      <c r="AF48" s="255"/>
      <c r="AG48" s="40"/>
      <c r="AH48" s="40"/>
      <c r="AI48" s="40"/>
    </row>
    <row r="49" spans="1:35">
      <c r="A49" s="261" t="s">
        <v>49</v>
      </c>
      <c r="B49" s="44"/>
      <c r="C49" s="44"/>
      <c r="D49" s="44"/>
      <c r="E49" s="40">
        <f t="shared" ref="E49:K49" si="30">+E62</f>
        <v>1.0193333333333332</v>
      </c>
      <c r="F49" s="40">
        <f t="shared" si="30"/>
        <v>0.98899999999999988</v>
      </c>
      <c r="G49" s="40">
        <f t="shared" si="30"/>
        <v>1.0026666666666666</v>
      </c>
      <c r="H49" s="40">
        <f t="shared" si="30"/>
        <v>1.0099999999999998</v>
      </c>
      <c r="I49" s="40">
        <f t="shared" si="30"/>
        <v>0.99766666666666681</v>
      </c>
      <c r="J49" s="40">
        <f t="shared" si="30"/>
        <v>1.0003333333333331</v>
      </c>
      <c r="K49" s="40">
        <f t="shared" si="30"/>
        <v>1</v>
      </c>
      <c r="L49" s="40"/>
      <c r="M49" s="40"/>
      <c r="N49" s="40"/>
      <c r="O49" s="40"/>
      <c r="P49" s="40"/>
      <c r="Q49" s="45"/>
      <c r="S49" s="261" t="s">
        <v>49</v>
      </c>
      <c r="T49" s="485">
        <f>+(SUM(T39:T43)-MIN(T39:T43)-MAX(T39:T43))/3</f>
        <v>1.4356666666666664</v>
      </c>
      <c r="U49" s="485">
        <f>+(SUM(U38:U42)-MIN(U38:U42)-MAX(U38:U42))/3</f>
        <v>1.1663333333333334</v>
      </c>
      <c r="V49" s="485">
        <f>+(SUM(V37:V41)-MIN(V37:V41)-MAX(V37:V41))/3</f>
        <v>1.0529999999999999</v>
      </c>
      <c r="W49" s="255">
        <f t="shared" si="29"/>
        <v>1.0193333333333332</v>
      </c>
      <c r="X49" s="255">
        <f t="shared" si="20"/>
        <v>0.98899999999999988</v>
      </c>
      <c r="Y49" s="255">
        <f t="shared" si="21"/>
        <v>1.0026666666666666</v>
      </c>
      <c r="Z49" s="255">
        <f t="shared" si="22"/>
        <v>1.0099999999999998</v>
      </c>
      <c r="AA49" s="255">
        <f t="shared" si="23"/>
        <v>0.99766666666666681</v>
      </c>
      <c r="AB49" s="255">
        <f t="shared" si="24"/>
        <v>1.0003333333333331</v>
      </c>
      <c r="AC49" s="255">
        <f t="shared" si="25"/>
        <v>1</v>
      </c>
      <c r="AD49" s="255"/>
      <c r="AE49" s="255"/>
      <c r="AF49" s="255"/>
      <c r="AG49" s="40"/>
      <c r="AH49" s="40"/>
      <c r="AI49" s="40"/>
    </row>
    <row r="50" spans="1:35">
      <c r="A50" s="262" t="s">
        <v>50</v>
      </c>
      <c r="B50" s="44"/>
      <c r="C50" s="44"/>
      <c r="D50" s="44"/>
      <c r="E50" s="40">
        <f t="shared" ref="E50:O50" si="31">+E63</f>
        <v>1.0215454545454545</v>
      </c>
      <c r="F50" s="40">
        <f t="shared" si="31"/>
        <v>1.0058</v>
      </c>
      <c r="G50" s="40">
        <f t="shared" si="31"/>
        <v>1.000111111111111</v>
      </c>
      <c r="H50" s="40">
        <f t="shared" si="31"/>
        <v>1.0044999999999999</v>
      </c>
      <c r="I50" s="40">
        <f t="shared" si="31"/>
        <v>0.99928571428571433</v>
      </c>
      <c r="J50" s="40">
        <f t="shared" si="31"/>
        <v>1.0044999999999999</v>
      </c>
      <c r="K50" s="40">
        <f t="shared" si="31"/>
        <v>1</v>
      </c>
      <c r="L50" s="40">
        <f t="shared" si="31"/>
        <v>1</v>
      </c>
      <c r="M50" s="40">
        <f t="shared" si="31"/>
        <v>1</v>
      </c>
      <c r="N50" s="40">
        <f t="shared" si="31"/>
        <v>1</v>
      </c>
      <c r="O50" s="40">
        <f t="shared" si="31"/>
        <v>1</v>
      </c>
      <c r="P50" s="40"/>
      <c r="Q50" s="45"/>
      <c r="S50" s="262" t="s">
        <v>50</v>
      </c>
      <c r="T50" s="485">
        <f>+AVERAGE(T30:T43)</f>
        <v>1.4418571428571429</v>
      </c>
      <c r="U50" s="485">
        <f>+AVERAGE(U30:U42)</f>
        <v>1.1772307692307691</v>
      </c>
      <c r="V50" s="485">
        <f>+AVERAGE(V30:V41)</f>
        <v>1.08775</v>
      </c>
      <c r="W50" s="255">
        <f t="shared" si="29"/>
        <v>1.0215454545454545</v>
      </c>
      <c r="X50" s="255">
        <f t="shared" si="20"/>
        <v>1.0058</v>
      </c>
      <c r="Y50" s="255">
        <f t="shared" si="21"/>
        <v>1.000111111111111</v>
      </c>
      <c r="Z50" s="255">
        <f t="shared" si="22"/>
        <v>1.0044999999999999</v>
      </c>
      <c r="AA50" s="255">
        <f t="shared" si="23"/>
        <v>0.99928571428571433</v>
      </c>
      <c r="AB50" s="255">
        <f t="shared" si="24"/>
        <v>1.0044999999999999</v>
      </c>
      <c r="AC50" s="255">
        <f t="shared" si="25"/>
        <v>1</v>
      </c>
      <c r="AD50" s="255">
        <f t="shared" si="26"/>
        <v>1</v>
      </c>
      <c r="AE50" s="255">
        <f t="shared" si="27"/>
        <v>1</v>
      </c>
      <c r="AF50" s="255">
        <f t="shared" ref="AF50:AG50" si="32">+N50</f>
        <v>1</v>
      </c>
      <c r="AG50" s="255">
        <f t="shared" si="32"/>
        <v>1</v>
      </c>
      <c r="AH50" s="40"/>
      <c r="AI50" s="40"/>
    </row>
    <row r="51" spans="1:35" s="53" customFormat="1" ht="6.6" customHeight="1">
      <c r="A51" s="257"/>
      <c r="B51" s="258"/>
      <c r="C51" s="258"/>
      <c r="D51" s="258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52"/>
      <c r="S51" s="257"/>
      <c r="T51" s="508"/>
      <c r="U51" s="483"/>
      <c r="V51" s="483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59"/>
      <c r="AH51" s="259"/>
      <c r="AI51" s="259"/>
    </row>
    <row r="52" spans="1:35">
      <c r="A52" s="256" t="s">
        <v>141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5"/>
      <c r="S52" s="256" t="s">
        <v>141</v>
      </c>
      <c r="T52" s="509"/>
      <c r="U52" s="509"/>
      <c r="V52" s="509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40"/>
      <c r="AH52" s="40"/>
    </row>
    <row r="53" spans="1:35">
      <c r="A53" s="261" t="s">
        <v>51</v>
      </c>
      <c r="B53" s="44"/>
      <c r="C53" s="44"/>
      <c r="D53" s="44"/>
      <c r="E53" s="40">
        <f>+E65</f>
        <v>1.010548008325953</v>
      </c>
      <c r="F53" s="40">
        <f t="shared" ref="F53:M53" si="33">+F65</f>
        <v>1.0063891870002111</v>
      </c>
      <c r="G53" s="40">
        <f t="shared" si="33"/>
        <v>0.99919276441799831</v>
      </c>
      <c r="H53" s="40">
        <f t="shared" si="33"/>
        <v>1.0114578489607784</v>
      </c>
      <c r="I53" s="40">
        <f t="shared" si="33"/>
        <v>0.99416793911851553</v>
      </c>
      <c r="J53" s="40">
        <f t="shared" si="33"/>
        <v>1.0097505440090477</v>
      </c>
      <c r="K53" s="40">
        <f t="shared" si="33"/>
        <v>1.0000000269813039</v>
      </c>
      <c r="L53" s="40">
        <f t="shared" si="33"/>
        <v>1</v>
      </c>
      <c r="M53" s="40">
        <f t="shared" si="33"/>
        <v>1</v>
      </c>
      <c r="N53" s="40"/>
      <c r="O53" s="40"/>
      <c r="P53" s="40"/>
      <c r="Q53" s="45"/>
      <c r="S53" s="261" t="s">
        <v>51</v>
      </c>
      <c r="T53" s="485">
        <f>+SUM(U21:U23)/SUM(T21:T23)</f>
        <v>1.5214021560559499</v>
      </c>
      <c r="U53" s="485">
        <f>+SUM(V20:V22)/SUM(U20:U22)</f>
        <v>1.1581144473808429</v>
      </c>
      <c r="V53" s="485">
        <f>+SUM(W19:W21)/SUM(V19:V21)</f>
        <v>1.0701214015998954</v>
      </c>
      <c r="W53" s="255">
        <f t="shared" ref="W53:W55" si="34">+E53</f>
        <v>1.010548008325953</v>
      </c>
      <c r="X53" s="255">
        <f t="shared" ref="X53:X55" si="35">+F53</f>
        <v>1.0063891870002111</v>
      </c>
      <c r="Y53" s="255">
        <f t="shared" ref="Y53:Y55" si="36">+G53</f>
        <v>0.99919276441799831</v>
      </c>
      <c r="Z53" s="255">
        <f t="shared" ref="Z53:Z55" si="37">+H53</f>
        <v>1.0114578489607784</v>
      </c>
      <c r="AA53" s="255">
        <f t="shared" ref="AA53:AA55" si="38">+I53</f>
        <v>0.99416793911851553</v>
      </c>
      <c r="AB53" s="255">
        <f t="shared" ref="AB53:AB55" si="39">+J53</f>
        <v>1.0097505440090477</v>
      </c>
      <c r="AC53" s="255">
        <f t="shared" ref="AC53:AC55" si="40">+K53</f>
        <v>1.0000000269813039</v>
      </c>
      <c r="AD53" s="255">
        <f t="shared" ref="AD53:AD55" si="41">+L53</f>
        <v>1</v>
      </c>
      <c r="AE53" s="255">
        <f t="shared" ref="AE53" si="42">+M53</f>
        <v>1</v>
      </c>
      <c r="AF53" s="255"/>
      <c r="AG53" s="40"/>
      <c r="AH53" s="40"/>
    </row>
    <row r="54" spans="1:35">
      <c r="A54" s="261" t="s">
        <v>52</v>
      </c>
      <c r="B54" s="44"/>
      <c r="C54" s="44"/>
      <c r="D54" s="44"/>
      <c r="E54" s="40">
        <f t="shared" ref="E54:K54" si="43">+E66</f>
        <v>1.0265819290427691</v>
      </c>
      <c r="F54" s="40">
        <f t="shared" si="43"/>
        <v>1.0022267379335461</v>
      </c>
      <c r="G54" s="40">
        <f t="shared" si="43"/>
        <v>1.0008466106522427</v>
      </c>
      <c r="H54" s="40">
        <f t="shared" si="43"/>
        <v>1.0077457181087932</v>
      </c>
      <c r="I54" s="40">
        <f t="shared" si="43"/>
        <v>0.99958505641126205</v>
      </c>
      <c r="J54" s="40">
        <f t="shared" si="43"/>
        <v>1.0062812866739257</v>
      </c>
      <c r="K54" s="40">
        <f t="shared" si="43"/>
        <v>1.0000043837953825</v>
      </c>
      <c r="L54" s="40"/>
      <c r="M54" s="40"/>
      <c r="N54" s="40"/>
      <c r="O54" s="40"/>
      <c r="P54" s="40"/>
      <c r="Q54" s="45"/>
      <c r="S54" s="261" t="s">
        <v>52</v>
      </c>
      <c r="T54" s="485">
        <f>+SUM(U19:U23)/SUM(T19:T23)</f>
        <v>1.4119925405342215</v>
      </c>
      <c r="U54" s="485">
        <f>+SUM(V18:V22)/SUM(U18:U22)</f>
        <v>1.1760780455229365</v>
      </c>
      <c r="V54" s="485">
        <f>+SUM(W17:W21)/SUM(V17:V21)</f>
        <v>1.0663904714931007</v>
      </c>
      <c r="W54" s="255">
        <f t="shared" si="34"/>
        <v>1.0265819290427691</v>
      </c>
      <c r="X54" s="255">
        <f t="shared" si="35"/>
        <v>1.0022267379335461</v>
      </c>
      <c r="Y54" s="255">
        <f t="shared" si="36"/>
        <v>1.0008466106522427</v>
      </c>
      <c r="Z54" s="255">
        <f t="shared" si="37"/>
        <v>1.0077457181087932</v>
      </c>
      <c r="AA54" s="255">
        <f t="shared" si="38"/>
        <v>0.99958505641126205</v>
      </c>
      <c r="AB54" s="255">
        <f t="shared" si="39"/>
        <v>1.0062812866739257</v>
      </c>
      <c r="AC54" s="255">
        <f t="shared" si="40"/>
        <v>1.0000043837953825</v>
      </c>
      <c r="AD54" s="255"/>
      <c r="AE54" s="255"/>
      <c r="AF54" s="255"/>
      <c r="AG54" s="40"/>
      <c r="AH54" s="40"/>
    </row>
    <row r="55" spans="1:35">
      <c r="A55" s="261" t="s">
        <v>142</v>
      </c>
      <c r="B55" s="44"/>
      <c r="C55" s="44"/>
      <c r="D55" s="44"/>
      <c r="E55" s="40">
        <f t="shared" ref="E55:O55" si="44">+E67</f>
        <v>1.019401253800494</v>
      </c>
      <c r="F55" s="40">
        <f t="shared" si="44"/>
        <v>1.0052197523179993</v>
      </c>
      <c r="G55" s="40">
        <f t="shared" si="44"/>
        <v>0.99998571393316626</v>
      </c>
      <c r="H55" s="40">
        <f t="shared" si="44"/>
        <v>1.0050559392385805</v>
      </c>
      <c r="I55" s="40">
        <f t="shared" si="44"/>
        <v>0.999296531204931</v>
      </c>
      <c r="J55" s="40">
        <f t="shared" si="44"/>
        <v>1.0054411569498982</v>
      </c>
      <c r="K55" s="40">
        <f t="shared" si="44"/>
        <v>1.0000043837953825</v>
      </c>
      <c r="L55" s="40">
        <f t="shared" si="44"/>
        <v>1</v>
      </c>
      <c r="M55" s="40">
        <f t="shared" si="44"/>
        <v>1</v>
      </c>
      <c r="N55" s="40">
        <f t="shared" si="44"/>
        <v>1</v>
      </c>
      <c r="O55" s="40">
        <f t="shared" si="44"/>
        <v>1</v>
      </c>
      <c r="P55" s="40"/>
      <c r="Q55" s="45"/>
      <c r="S55" s="261" t="s">
        <v>142</v>
      </c>
      <c r="T55" s="485">
        <f>+SUM(U10:U23)/SUM(T10:T23)</f>
        <v>1.4251183045479019</v>
      </c>
      <c r="U55" s="485">
        <f>+SUM(V10:V22)/SUM(U10:U22)</f>
        <v>1.1705184898042549</v>
      </c>
      <c r="V55" s="485">
        <f>+SUM(W10:W21)/SUM(V10:V21)</f>
        <v>1.0827846471363329</v>
      </c>
      <c r="W55" s="255">
        <f t="shared" si="34"/>
        <v>1.019401253800494</v>
      </c>
      <c r="X55" s="255">
        <f t="shared" si="35"/>
        <v>1.0052197523179993</v>
      </c>
      <c r="Y55" s="255">
        <f t="shared" si="36"/>
        <v>0.99998571393316626</v>
      </c>
      <c r="Z55" s="255">
        <f t="shared" si="37"/>
        <v>1.0050559392385805</v>
      </c>
      <c r="AA55" s="255">
        <f t="shared" si="38"/>
        <v>0.999296531204931</v>
      </c>
      <c r="AB55" s="255">
        <f t="shared" si="39"/>
        <v>1.0054411569498982</v>
      </c>
      <c r="AC55" s="255">
        <f t="shared" si="40"/>
        <v>1.0000043837953825</v>
      </c>
      <c r="AD55" s="255">
        <f t="shared" si="41"/>
        <v>1</v>
      </c>
      <c r="AE55" s="255">
        <f t="shared" ref="AE55" si="45">+M55</f>
        <v>1</v>
      </c>
      <c r="AF55" s="255">
        <f t="shared" ref="AF55:AG55" si="46">+N55</f>
        <v>1</v>
      </c>
      <c r="AG55" s="255">
        <f t="shared" si="46"/>
        <v>1</v>
      </c>
      <c r="AH55" s="40"/>
    </row>
    <row r="56" spans="1:35"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5"/>
      <c r="S56" s="37"/>
      <c r="U56" s="75"/>
      <c r="V56" s="75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</row>
    <row r="57" spans="1:3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1:35">
      <c r="B58" s="32"/>
    </row>
    <row r="60" spans="1:35">
      <c r="B60" s="498">
        <f>AVERAGE(B41:B43)</f>
        <v>1.5212397844383647</v>
      </c>
      <c r="C60" s="498">
        <f>AVERAGE(C40:C42)</f>
        <v>1.1573333333333331</v>
      </c>
      <c r="D60" s="498">
        <f>AVERAGE(D39:D41)</f>
        <v>1.0739999999999998</v>
      </c>
      <c r="E60" s="498">
        <f>AVERAGE(E38:E40)</f>
        <v>1.0110000000000001</v>
      </c>
      <c r="F60" s="498">
        <f>AVERAGE(F37:F39)</f>
        <v>1.0069999999999999</v>
      </c>
      <c r="G60" s="498">
        <f>AVERAGE(G36:G38)</f>
        <v>0.999</v>
      </c>
      <c r="H60" s="498">
        <f>AVERAGE(H35:H37)</f>
        <v>1.0123333333333333</v>
      </c>
      <c r="I60" s="498">
        <f>AVERAGE(I34:I36)</f>
        <v>0.99400000000000011</v>
      </c>
      <c r="J60" s="498">
        <f>AVERAGE(J33:J35)</f>
        <v>1.0089999999999999</v>
      </c>
      <c r="K60" s="498">
        <f>AVERAGE(K32:K34)</f>
        <v>1</v>
      </c>
      <c r="L60" s="498">
        <f>AVERAGE(L31:L33)</f>
        <v>1</v>
      </c>
      <c r="M60" s="498">
        <f>AVERAGE(M30:M32)</f>
        <v>1</v>
      </c>
      <c r="N60" s="498"/>
      <c r="O60" s="499"/>
      <c r="P60" s="499"/>
      <c r="Q60" s="499"/>
      <c r="R60" s="499"/>
      <c r="S60" s="499"/>
      <c r="T60" s="499"/>
    </row>
    <row r="61" spans="1:35">
      <c r="B61" s="498">
        <f>AVERAGE(B39:B43)</f>
        <v>1.4253438706630188</v>
      </c>
      <c r="C61" s="498">
        <f>AVERAGE(C38:C42)</f>
        <v>1.1759999999999999</v>
      </c>
      <c r="D61" s="498">
        <f>AVERAGE(D37:D41)</f>
        <v>1.0688</v>
      </c>
      <c r="E61" s="498">
        <f>AVERAGE(E36:E40)</f>
        <v>1.0287999999999999</v>
      </c>
      <c r="F61" s="498">
        <f>AVERAGE(F35:F39)</f>
        <v>1.0024</v>
      </c>
      <c r="G61" s="498">
        <f>AVERAGE(G34:G38)</f>
        <v>1.0013999999999998</v>
      </c>
      <c r="H61" s="498">
        <f>AVERAGE(H33:H37)</f>
        <v>1.008</v>
      </c>
      <c r="I61" s="498">
        <f>AVERAGE(I32:I36)</f>
        <v>0.99960000000000004</v>
      </c>
      <c r="J61" s="498">
        <f>AVERAGE(J31:J35)</f>
        <v>1.0053999999999998</v>
      </c>
      <c r="K61" s="498">
        <f>AVERAGE(K30:K34)</f>
        <v>1</v>
      </c>
      <c r="L61" s="498"/>
      <c r="M61" s="498"/>
      <c r="N61" s="498"/>
      <c r="O61" s="499"/>
      <c r="P61" s="499"/>
      <c r="Q61" s="499"/>
      <c r="R61" s="499"/>
      <c r="S61" s="499"/>
      <c r="T61" s="499"/>
    </row>
    <row r="62" spans="1:35">
      <c r="B62" s="498">
        <f>(SUM(B39:B43)-MAX(B39:B43)-MIN(B39:B43))/3</f>
        <v>1.4355731177716982</v>
      </c>
      <c r="C62" s="498">
        <f>(SUM(C38:C42)-MAX(C38:C42)-MIN(C38:C42))/3</f>
        <v>1.1663333333333334</v>
      </c>
      <c r="D62" s="498">
        <f>(SUM(D37:D41)-MAX(D37:D41)-MIN(D37:D41))/3</f>
        <v>1.0529999999999999</v>
      </c>
      <c r="E62" s="498">
        <f>(SUM(E36:E40)-MAX(E36:E40)-MIN(E36:E40))/3</f>
        <v>1.0193333333333332</v>
      </c>
      <c r="F62" s="498">
        <f>(SUM(F35:F39)-MAX(F35:F39)-MIN(F35:F39))/3</f>
        <v>0.98899999999999988</v>
      </c>
      <c r="G62" s="498">
        <f>(SUM(G34:G38)-MAX(G34:G38)-MIN(G34:G38))/3</f>
        <v>1.0026666666666666</v>
      </c>
      <c r="H62" s="498">
        <f>(SUM(H33:H37)-MAX(H33:H37)-MIN(H33:H37))/3</f>
        <v>1.0099999999999998</v>
      </c>
      <c r="I62" s="498">
        <f>(SUM(I32:I36)-MAX(I32:I36)-MIN(I32:I36))/3</f>
        <v>0.99766666666666681</v>
      </c>
      <c r="J62" s="498">
        <f>(SUM(J31:J35)-MAX(J31:J35)-MIN(J31:J35))/3</f>
        <v>1.0003333333333331</v>
      </c>
      <c r="K62" s="498">
        <f>(SUM(K30:K34)-MAX(K30:K34)-MIN(K30:K34))/3</f>
        <v>1</v>
      </c>
      <c r="L62" s="498"/>
      <c r="M62" s="498"/>
      <c r="N62" s="498"/>
      <c r="O62" s="499"/>
      <c r="P62" s="499"/>
      <c r="Q62" s="499"/>
      <c r="R62" s="499"/>
      <c r="S62" s="499"/>
      <c r="T62" s="499"/>
    </row>
    <row r="63" spans="1:35">
      <c r="B63" s="498">
        <f>AVERAGE(B30:B43)</f>
        <v>1.4418370966653637</v>
      </c>
      <c r="C63" s="498">
        <f>AVERAGE(C30:C42)</f>
        <v>1.1772307692307691</v>
      </c>
      <c r="D63" s="498">
        <f>AVERAGE(D$30:D41)</f>
        <v>1.08775</v>
      </c>
      <c r="E63" s="498">
        <f>AVERAGE(E$30:E40)</f>
        <v>1.0215454545454545</v>
      </c>
      <c r="F63" s="498">
        <f>AVERAGE(F$30:F39)</f>
        <v>1.0058</v>
      </c>
      <c r="G63" s="498">
        <f>AVERAGE(G$30:G38)</f>
        <v>1.000111111111111</v>
      </c>
      <c r="H63" s="498">
        <f>AVERAGE(H$30:H37)</f>
        <v>1.0044999999999999</v>
      </c>
      <c r="I63" s="498">
        <f>AVERAGE(I$30:I36)</f>
        <v>0.99928571428571433</v>
      </c>
      <c r="J63" s="498">
        <f>AVERAGE(J$30:J35)</f>
        <v>1.0044999999999999</v>
      </c>
      <c r="K63" s="498">
        <f>AVERAGE(K$30:K34)</f>
        <v>1</v>
      </c>
      <c r="L63" s="498">
        <f>AVERAGE(L$30:L33)</f>
        <v>1</v>
      </c>
      <c r="M63" s="498">
        <f>AVERAGE(M$30:M32)</f>
        <v>1</v>
      </c>
      <c r="N63" s="498">
        <f>AVERAGE(N$30:N31)</f>
        <v>1</v>
      </c>
      <c r="O63" s="498">
        <f>AVERAGE(O$30:O30)</f>
        <v>1</v>
      </c>
      <c r="P63" s="499"/>
      <c r="Q63" s="499"/>
      <c r="R63" s="499"/>
      <c r="S63" s="499"/>
      <c r="T63" s="499"/>
    </row>
    <row r="65" spans="2:17">
      <c r="B65" s="499">
        <f>SUM(C21:C23)/SUM(B21:B23)</f>
        <v>1.5214021560559499</v>
      </c>
      <c r="C65" s="499">
        <f>SUM(D20:D22)/SUM(C20:C22)</f>
        <v>1.1581144473808429</v>
      </c>
      <c r="D65" s="499">
        <f>SUM(E19:E21)/SUM(D19:D21)</f>
        <v>1.0701214015998954</v>
      </c>
      <c r="E65" s="499">
        <f>SUM(F18:F20)/SUM(E18:E20)</f>
        <v>1.010548008325953</v>
      </c>
      <c r="F65" s="499">
        <f>SUM(G17:G19)/SUM(F17:F19)</f>
        <v>1.0063891870002111</v>
      </c>
      <c r="G65" s="499">
        <f>SUM(H16:H18)/SUM(G16:G18)</f>
        <v>0.99919276441799831</v>
      </c>
      <c r="H65" s="499">
        <f>SUM(I15:I17)/SUM(H15:H17)</f>
        <v>1.0114578489607784</v>
      </c>
      <c r="I65" s="499">
        <f>SUM(J14:J16)/SUM(I14:I16)</f>
        <v>0.99416793911851553</v>
      </c>
      <c r="J65" s="499">
        <f>SUM(K13:K15)/SUM(J13:J15)</f>
        <v>1.0097505440090477</v>
      </c>
      <c r="K65" s="499">
        <f>SUM(L12:L14)/SUM(K12:K14)</f>
        <v>1.0000000269813039</v>
      </c>
      <c r="L65" s="499">
        <f>SUM(M11:M13)/SUM(L11:L13)</f>
        <v>1</v>
      </c>
      <c r="M65" s="499">
        <f>SUM(N10:N12)/SUM(M10:M12)</f>
        <v>1</v>
      </c>
      <c r="N65" s="499"/>
      <c r="O65" s="499"/>
      <c r="P65" s="499"/>
      <c r="Q65" s="499"/>
    </row>
    <row r="66" spans="2:17">
      <c r="B66" s="499">
        <f>SUM(C19:C23)/SUM(B19:B23)</f>
        <v>1.4119925405342215</v>
      </c>
      <c r="C66" s="499">
        <f>SUM(D18:D22)/SUM(C18:C22)</f>
        <v>1.1760780455229365</v>
      </c>
      <c r="D66" s="499">
        <f>SUM(E17:E21)/SUM(D17:D21)</f>
        <v>1.0663904714931007</v>
      </c>
      <c r="E66" s="499">
        <f>SUM(F16:F20)/SUM(E16:E20)</f>
        <v>1.0265819290427691</v>
      </c>
      <c r="F66" s="499">
        <f>SUM(G15:G19)/SUM(F15:F19)</f>
        <v>1.0022267379335461</v>
      </c>
      <c r="G66" s="499">
        <f>SUM(H14:H18)/SUM(G14:G18)</f>
        <v>1.0008466106522427</v>
      </c>
      <c r="H66" s="499">
        <f>SUM(I13:I17)/SUM(H13:H17)</f>
        <v>1.0077457181087932</v>
      </c>
      <c r="I66" s="499">
        <f>SUM(J12:J16)/SUM(I12:I16)</f>
        <v>0.99958505641126205</v>
      </c>
      <c r="J66" s="499">
        <f>SUM(K11:K15)/SUM(J11:J15)</f>
        <v>1.0062812866739257</v>
      </c>
      <c r="K66" s="499">
        <f>SUM(L$10:L14)/SUM(K$10:K14)</f>
        <v>1.0000043837953825</v>
      </c>
      <c r="L66" s="499"/>
      <c r="M66" s="499"/>
      <c r="N66" s="499"/>
      <c r="P66" s="499"/>
      <c r="Q66" s="499"/>
    </row>
    <row r="67" spans="2:17">
      <c r="B67" s="499">
        <f>SUM(C$10:C23)/SUM(B$10:B23)</f>
        <v>1.4251183045479019</v>
      </c>
      <c r="C67" s="499">
        <f>SUM(D$10:D22)/SUM(C$10:C22)</f>
        <v>1.1705184898042549</v>
      </c>
      <c r="D67" s="499">
        <f>SUM(E$10:E21)/SUM(D$10:D21)</f>
        <v>1.0827846471363329</v>
      </c>
      <c r="E67" s="499">
        <f>SUM(F$10:F20)/SUM(E$10:E20)</f>
        <v>1.019401253800494</v>
      </c>
      <c r="F67" s="499">
        <f>SUM(G$10:G19)/SUM(F$10:F19)</f>
        <v>1.0052197523179993</v>
      </c>
      <c r="G67" s="499">
        <f>SUM(H$10:H18)/SUM(G$10:G18)</f>
        <v>0.99998571393316626</v>
      </c>
      <c r="H67" s="499">
        <f>SUM(I$10:I17)/SUM(H$10:H17)</f>
        <v>1.0050559392385805</v>
      </c>
      <c r="I67" s="499">
        <f>SUM(J$10:J16)/SUM(I$10:I16)</f>
        <v>0.999296531204931</v>
      </c>
      <c r="J67" s="499">
        <f>SUM(K$10:K15)/SUM(J$10:J15)</f>
        <v>1.0054411569498982</v>
      </c>
      <c r="K67" s="499">
        <f>SUM(L$10:L14)/SUM(K$10:K14)</f>
        <v>1.0000043837953825</v>
      </c>
      <c r="L67" s="499">
        <f>SUM(M$10:M13)/SUM(L$10:L13)</f>
        <v>1</v>
      </c>
      <c r="M67" s="499">
        <f>SUM(N$10:N12)/SUM(M$10:M12)</f>
        <v>1</v>
      </c>
      <c r="N67" s="499">
        <f>SUM(O$10:O11)/SUM(N$10:N11)</f>
        <v>1</v>
      </c>
      <c r="O67" s="499">
        <f>SUM(P$10:P10)/SUM(O$10:O10)</f>
        <v>1</v>
      </c>
      <c r="P67" s="499"/>
      <c r="Q67" s="499"/>
    </row>
  </sheetData>
  <conditionalFormatting sqref="U51:V51 AG52:AG54 T52 B52:B55 O52:O53 P52:P55 AH52:AH55">
    <cfRule type="cellIs" dxfId="18" priority="27" stopIfTrue="1" operator="notEqual">
      <formula>B63</formula>
    </cfRule>
  </conditionalFormatting>
  <conditionalFormatting sqref="T47:T51 B47:B51 C47:D50 C53:D54">
    <cfRule type="cellIs" dxfId="17" priority="25" stopIfTrue="1" operator="notEqual">
      <formula>B60</formula>
    </cfRule>
    <cfRule type="cellIs" priority="26" stopIfTrue="1" operator="notEqual">
      <formula>B60</formula>
    </cfRule>
  </conditionalFormatting>
  <conditionalFormatting sqref="V51 B53:B55">
    <cfRule type="cellIs" dxfId="16" priority="23" stopIfTrue="1" operator="notEqual">
      <formula>B63</formula>
    </cfRule>
    <cfRule type="cellIs" priority="24" stopIfTrue="1" operator="notEqual">
      <formula>B63</formula>
    </cfRule>
  </conditionalFormatting>
  <conditionalFormatting sqref="T47:T51 O51 C52:D54 B47:B51 C47:D50 O54 P47:P51 O47:O49 AH47:AI51 AG47:AG49 AG51">
    <cfRule type="cellIs" dxfId="15" priority="22" stopIfTrue="1" operator="notEqual">
      <formula>B60</formula>
    </cfRule>
  </conditionalFormatting>
  <conditionalFormatting sqref="V51:V52 U51">
    <cfRule type="cellIs" dxfId="14" priority="20" stopIfTrue="1" operator="notEqual">
      <formula>U62</formula>
    </cfRule>
    <cfRule type="cellIs" priority="21" stopIfTrue="1" operator="notEqual">
      <formula>U62</formula>
    </cfRule>
  </conditionalFormatting>
  <conditionalFormatting sqref="U51:V52">
    <cfRule type="cellIs" dxfId="13" priority="28" stopIfTrue="1" operator="notEqual">
      <formula>U62</formula>
    </cfRule>
  </conditionalFormatting>
  <conditionalFormatting sqref="U52:V52">
    <cfRule type="cellIs" dxfId="12" priority="16" stopIfTrue="1" operator="notEqual">
      <formula>U62</formula>
    </cfRule>
    <cfRule type="cellIs" priority="17" stopIfTrue="1" operator="notEqual">
      <formula>U62</formula>
    </cfRule>
  </conditionalFormatting>
  <conditionalFormatting sqref="U52:V52">
    <cfRule type="cellIs" dxfId="11" priority="15" stopIfTrue="1" operator="notEqual">
      <formula>U62</formula>
    </cfRule>
  </conditionalFormatting>
  <conditionalFormatting sqref="U51">
    <cfRule type="cellIs" dxfId="10" priority="13" stopIfTrue="1" operator="notEqual">
      <formula>U63</formula>
    </cfRule>
    <cfRule type="cellIs" priority="14" stopIfTrue="1" operator="notEqual">
      <formula>U63</formula>
    </cfRule>
  </conditionalFormatting>
  <conditionalFormatting sqref="T53:V55">
    <cfRule type="cellIs" dxfId="9" priority="8" stopIfTrue="1" operator="notEqual">
      <formula>T66</formula>
    </cfRule>
    <cfRule type="cellIs" priority="9" stopIfTrue="1" operator="notEqual">
      <formula>T66</formula>
    </cfRule>
  </conditionalFormatting>
  <conditionalFormatting sqref="T53:V55">
    <cfRule type="cellIs" dxfId="8" priority="7" stopIfTrue="1" operator="notEqual">
      <formula>T66</formula>
    </cfRule>
  </conditionalFormatting>
  <conditionalFormatting sqref="V47:V50">
    <cfRule type="cellIs" dxfId="7" priority="5" stopIfTrue="1" operator="notEqual">
      <formula>V60</formula>
    </cfRule>
    <cfRule type="cellIs" priority="6" stopIfTrue="1" operator="notEqual">
      <formula>V60</formula>
    </cfRule>
  </conditionalFormatting>
  <conditionalFormatting sqref="V47:V50">
    <cfRule type="cellIs" dxfId="6" priority="4" stopIfTrue="1" operator="notEqual">
      <formula>V60</formula>
    </cfRule>
  </conditionalFormatting>
  <conditionalFormatting sqref="U47:U50">
    <cfRule type="cellIs" dxfId="5" priority="2" stopIfTrue="1" operator="notEqual">
      <formula>U60</formula>
    </cfRule>
    <cfRule type="cellIs" priority="3" stopIfTrue="1" operator="notEqual">
      <formula>U60</formula>
    </cfRule>
  </conditionalFormatting>
  <conditionalFormatting sqref="U47:U50">
    <cfRule type="cellIs" dxfId="4" priority="1" stopIfTrue="1" operator="notEqual">
      <formula>U60</formula>
    </cfRule>
  </conditionalFormatting>
  <conditionalFormatting sqref="C51:D51">
    <cfRule type="cellIs" dxfId="3" priority="30" stopIfTrue="1" operator="notEqual">
      <formula>C65</formula>
    </cfRule>
  </conditionalFormatting>
  <conditionalFormatting sqref="O55 C55:D55">
    <cfRule type="cellIs" dxfId="2" priority="34" stopIfTrue="1" operator="notEqual">
      <formula>#REF!</formula>
    </cfRule>
  </conditionalFormatting>
  <conditionalFormatting sqref="C51:D51">
    <cfRule type="cellIs" dxfId="1" priority="37" stopIfTrue="1" operator="notEqual">
      <formula>C65</formula>
    </cfRule>
    <cfRule type="cellIs" priority="38" stopIfTrue="1" operator="notEqual">
      <formula>C65</formula>
    </cfRule>
  </conditionalFormatting>
  <conditionalFormatting sqref="C55:D55">
    <cfRule type="cellIs" dxfId="0" priority="43" stopIfTrue="1" operator="notEqual">
      <formula>#REF!</formula>
    </cfRule>
    <cfRule type="cellIs" priority="44" stopIfTrue="1" operator="notEqual">
      <formula>#REF!</formula>
    </cfRule>
  </conditionalFormatting>
  <pageMargins left="0.7" right="0.7" top="0.75" bottom="0.75" header="0.3" footer="0.3"/>
  <pageSetup orientation="portrait" horizontalDpi="1200" verticalDpi="1200" r:id="rId1"/>
  <ignoredErrors>
    <ignoredError sqref="T52" formulaRange="1"/>
    <ignoredError sqref="U52 V52 T47:T50 U47:V50 V54 V55 V53 U55 T53 T54:U54 T55 U53" formulaRange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XFC70"/>
  <sheetViews>
    <sheetView showGridLines="0" topLeftCell="O32" workbookViewId="0">
      <selection activeCell="T60" sqref="T60:AH60"/>
    </sheetView>
  </sheetViews>
  <sheetFormatPr defaultColWidth="10" defaultRowHeight="15"/>
  <cols>
    <col min="1" max="1" width="19.42578125" style="37" customWidth="1"/>
    <col min="2" max="2" width="15.7109375" style="31" bestFit="1" customWidth="1"/>
    <col min="3" max="10" width="16.7109375" style="31" bestFit="1" customWidth="1"/>
    <col min="11" max="13" width="16.28515625" style="31" bestFit="1" customWidth="1"/>
    <col min="14" max="16" width="15.7109375" style="31" bestFit="1" customWidth="1"/>
    <col min="17" max="17" width="1" style="31" customWidth="1"/>
    <col min="18" max="18" width="10" style="31"/>
    <col min="19" max="19" width="19.42578125" style="37" customWidth="1"/>
    <col min="20" max="20" width="15.7109375" style="31" bestFit="1" customWidth="1"/>
    <col min="21" max="28" width="16.7109375" style="31" bestFit="1" customWidth="1"/>
    <col min="29" max="31" width="16.28515625" style="31" bestFit="1" customWidth="1"/>
    <col min="32" max="34" width="15.7109375" style="31" bestFit="1" customWidth="1"/>
    <col min="35" max="35" width="0.5703125" style="31" customWidth="1"/>
    <col min="36" max="16384" width="10" style="31"/>
  </cols>
  <sheetData>
    <row r="1" spans="1:34">
      <c r="A1" s="30" t="s">
        <v>0</v>
      </c>
      <c r="S1" s="30" t="s">
        <v>0</v>
      </c>
    </row>
    <row r="2" spans="1:34" ht="15.75">
      <c r="A2" s="70" t="str">
        <f>+"Analysis of Loss &amp; DCC Incurred as of "&amp;TEXT(EvalDate,"mm/dd/yyyy")</f>
        <v>Analysis of Loss &amp; DCC Incurred as of 12/31/2016</v>
      </c>
      <c r="S2" s="70" t="str">
        <f>+"Analysis of Loss &amp; DCC Incurred as of "&amp;TEXT(EvalDate,"mm/dd/yyyy")</f>
        <v>Analysis of Loss &amp; DCC Incurred as of 12/31/2016</v>
      </c>
    </row>
    <row r="3" spans="1:34">
      <c r="A3" s="30" t="s">
        <v>1</v>
      </c>
      <c r="S3" s="30" t="s">
        <v>1</v>
      </c>
    </row>
    <row r="4" spans="1:34">
      <c r="E4" s="33"/>
      <c r="W4" s="33"/>
    </row>
    <row r="5" spans="1:34">
      <c r="A5" s="30" t="s">
        <v>62</v>
      </c>
      <c r="S5" s="30" t="s">
        <v>62</v>
      </c>
    </row>
    <row r="6" spans="1:34">
      <c r="A6" s="32"/>
      <c r="S6" s="32"/>
    </row>
    <row r="7" spans="1:34">
      <c r="A7" s="34" t="s">
        <v>11</v>
      </c>
      <c r="B7" s="22" t="s">
        <v>28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35"/>
      <c r="S7" s="34" t="s">
        <v>11</v>
      </c>
      <c r="T7" s="22" t="s">
        <v>28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35"/>
    </row>
    <row r="8" spans="1:34" s="37" customFormat="1">
      <c r="A8" s="36" t="s">
        <v>18</v>
      </c>
      <c r="B8" s="24">
        <v>12</v>
      </c>
      <c r="C8" s="24">
        <f t="shared" ref="C8:P8" si="0">B8+12</f>
        <v>24</v>
      </c>
      <c r="D8" s="24">
        <f t="shared" si="0"/>
        <v>36</v>
      </c>
      <c r="E8" s="24">
        <f t="shared" si="0"/>
        <v>48</v>
      </c>
      <c r="F8" s="24">
        <f t="shared" si="0"/>
        <v>60</v>
      </c>
      <c r="G8" s="24">
        <f t="shared" si="0"/>
        <v>72</v>
      </c>
      <c r="H8" s="24">
        <f t="shared" si="0"/>
        <v>84</v>
      </c>
      <c r="I8" s="24">
        <f t="shared" si="0"/>
        <v>96</v>
      </c>
      <c r="J8" s="24">
        <f t="shared" si="0"/>
        <v>108</v>
      </c>
      <c r="K8" s="24">
        <f t="shared" si="0"/>
        <v>120</v>
      </c>
      <c r="L8" s="24">
        <f t="shared" si="0"/>
        <v>132</v>
      </c>
      <c r="M8" s="24">
        <f t="shared" si="0"/>
        <v>144</v>
      </c>
      <c r="N8" s="24">
        <f t="shared" si="0"/>
        <v>156</v>
      </c>
      <c r="O8" s="24">
        <f t="shared" si="0"/>
        <v>168</v>
      </c>
      <c r="P8" s="24">
        <f t="shared" si="0"/>
        <v>180</v>
      </c>
      <c r="S8" s="36" t="s">
        <v>18</v>
      </c>
      <c r="T8" s="24">
        <f>[5]!First_Month</f>
        <v>12</v>
      </c>
      <c r="U8" s="24">
        <f t="shared" ref="U8" si="1">T8+12</f>
        <v>24</v>
      </c>
      <c r="V8" s="24">
        <f t="shared" ref="V8" si="2">U8+12</f>
        <v>36</v>
      </c>
      <c r="W8" s="24">
        <f t="shared" ref="W8" si="3">V8+12</f>
        <v>48</v>
      </c>
      <c r="X8" s="24">
        <f t="shared" ref="X8" si="4">W8+12</f>
        <v>60</v>
      </c>
      <c r="Y8" s="24">
        <f t="shared" ref="Y8" si="5">X8+12</f>
        <v>72</v>
      </c>
      <c r="Z8" s="24">
        <f t="shared" ref="Z8" si="6">Y8+12</f>
        <v>84</v>
      </c>
      <c r="AA8" s="24">
        <f t="shared" ref="AA8" si="7">Z8+12</f>
        <v>96</v>
      </c>
      <c r="AB8" s="24">
        <f t="shared" ref="AB8" si="8">AA8+12</f>
        <v>108</v>
      </c>
      <c r="AC8" s="24">
        <f t="shared" ref="AC8" si="9">AB8+12</f>
        <v>120</v>
      </c>
      <c r="AD8" s="24">
        <f t="shared" ref="AD8" si="10">AC8+12</f>
        <v>132</v>
      </c>
      <c r="AE8" s="24">
        <f t="shared" ref="AE8" si="11">AD8+12</f>
        <v>144</v>
      </c>
      <c r="AF8" s="24">
        <f t="shared" ref="AF8" si="12">AE8+12</f>
        <v>156</v>
      </c>
      <c r="AG8" s="24">
        <f t="shared" ref="AG8" si="13">AF8+12</f>
        <v>168</v>
      </c>
      <c r="AH8" s="24">
        <f t="shared" ref="AH8" si="14">AG8+12</f>
        <v>180</v>
      </c>
    </row>
    <row r="9" spans="1:34">
      <c r="A9" s="34"/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Q9" s="38"/>
      <c r="S9" s="34"/>
      <c r="T9" s="80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2"/>
    </row>
    <row r="10" spans="1:34">
      <c r="A10" s="67">
        <f t="shared" ref="A10:A22" si="15">+A11-1</f>
        <v>2002</v>
      </c>
      <c r="B10" s="83">
        <v>3311218.4000000004</v>
      </c>
      <c r="C10" s="84">
        <v>5824394.4000000004</v>
      </c>
      <c r="D10" s="84">
        <v>6034445.6000000006</v>
      </c>
      <c r="E10" s="84">
        <v>6951488.8000000007</v>
      </c>
      <c r="F10" s="84">
        <v>7618637.6000000006</v>
      </c>
      <c r="G10" s="84">
        <v>7551130.4000000004</v>
      </c>
      <c r="H10" s="84">
        <v>7596048</v>
      </c>
      <c r="I10" s="84">
        <v>7570398.4000000004</v>
      </c>
      <c r="J10" s="84">
        <v>7570799.2000000002</v>
      </c>
      <c r="K10" s="84">
        <v>7570799.2000000002</v>
      </c>
      <c r="L10" s="84">
        <v>7570799.2000000002</v>
      </c>
      <c r="M10" s="84">
        <v>7570799.2000000002</v>
      </c>
      <c r="N10" s="84">
        <v>7570799.2000000002</v>
      </c>
      <c r="O10" s="84">
        <v>7570799.2000000002</v>
      </c>
      <c r="P10" s="85">
        <v>7570799.2000000002</v>
      </c>
      <c r="Q10" s="38"/>
      <c r="S10" s="67">
        <f t="shared" ref="S10:S22" si="16">+S11-1</f>
        <v>2002</v>
      </c>
      <c r="T10" s="83">
        <v>3311218.4000000004</v>
      </c>
      <c r="U10" s="84">
        <v>5824394.4000000004</v>
      </c>
      <c r="V10" s="84">
        <v>6034445.6000000006</v>
      </c>
      <c r="W10" s="84">
        <v>6951488.8000000007</v>
      </c>
      <c r="X10" s="84">
        <v>7618637.6000000006</v>
      </c>
      <c r="Y10" s="84">
        <v>7551130.4000000004</v>
      </c>
      <c r="Z10" s="84">
        <v>7596048</v>
      </c>
      <c r="AA10" s="84">
        <v>7570398.4000000004</v>
      </c>
      <c r="AB10" s="84">
        <v>7570799.2000000002</v>
      </c>
      <c r="AC10" s="84">
        <v>7570799.2000000002</v>
      </c>
      <c r="AD10" s="84">
        <v>7570799.2000000002</v>
      </c>
      <c r="AE10" s="84">
        <v>7570799.2000000002</v>
      </c>
      <c r="AF10" s="84">
        <v>7570799.2000000002</v>
      </c>
      <c r="AG10" s="84">
        <v>7570799.2000000002</v>
      </c>
      <c r="AH10" s="85">
        <v>7570799.2000000002</v>
      </c>
    </row>
    <row r="11" spans="1:34">
      <c r="A11" s="67">
        <f t="shared" si="15"/>
        <v>2003</v>
      </c>
      <c r="B11" s="83">
        <v>6131136.8000000007</v>
      </c>
      <c r="C11" s="84">
        <v>7337824</v>
      </c>
      <c r="D11" s="84">
        <v>8675060.8000000007</v>
      </c>
      <c r="E11" s="84">
        <v>9602820</v>
      </c>
      <c r="F11" s="84">
        <v>8593760</v>
      </c>
      <c r="G11" s="84">
        <v>8700426.4000000004</v>
      </c>
      <c r="H11" s="84">
        <v>8609156</v>
      </c>
      <c r="I11" s="84">
        <v>8611736.8000000007</v>
      </c>
      <c r="J11" s="84">
        <v>8584097.5999999996</v>
      </c>
      <c r="K11" s="84">
        <v>8584097.5999999996</v>
      </c>
      <c r="L11" s="84">
        <v>8584297.5999999996</v>
      </c>
      <c r="M11" s="84">
        <v>8584297.5999999996</v>
      </c>
      <c r="N11" s="84">
        <v>8584297.5999999996</v>
      </c>
      <c r="O11" s="84">
        <v>8584297.5999999996</v>
      </c>
      <c r="P11" s="85"/>
      <c r="Q11" s="38"/>
      <c r="S11" s="67">
        <f t="shared" si="16"/>
        <v>2003</v>
      </c>
      <c r="T11" s="83">
        <v>6131136.8000000007</v>
      </c>
      <c r="U11" s="84">
        <v>7337824</v>
      </c>
      <c r="V11" s="84">
        <v>8675060.8000000007</v>
      </c>
      <c r="W11" s="84">
        <v>9602820</v>
      </c>
      <c r="X11" s="84">
        <v>8593760</v>
      </c>
      <c r="Y11" s="84">
        <v>8700426.4000000004</v>
      </c>
      <c r="Z11" s="84">
        <v>8609156</v>
      </c>
      <c r="AA11" s="84">
        <v>8611736.8000000007</v>
      </c>
      <c r="AB11" s="84">
        <v>8584097.5999999996</v>
      </c>
      <c r="AC11" s="84">
        <v>8584097.5999999996</v>
      </c>
      <c r="AD11" s="84">
        <v>8584297.5999999996</v>
      </c>
      <c r="AE11" s="84">
        <v>8584297.5999999996</v>
      </c>
      <c r="AF11" s="84">
        <v>8584297.5999999996</v>
      </c>
      <c r="AG11" s="84">
        <v>8584297.5999999996</v>
      </c>
      <c r="AH11" s="85"/>
    </row>
    <row r="12" spans="1:34">
      <c r="A12" s="67">
        <f t="shared" si="15"/>
        <v>2004</v>
      </c>
      <c r="B12" s="83">
        <v>4486910.7919999994</v>
      </c>
      <c r="C12" s="84">
        <v>5703030.7439999999</v>
      </c>
      <c r="D12" s="84">
        <v>7825800.8159999996</v>
      </c>
      <c r="E12" s="84">
        <v>8393446.4159999993</v>
      </c>
      <c r="F12" s="84">
        <v>8666571.9440000001</v>
      </c>
      <c r="G12" s="84">
        <v>8994919.9440000001</v>
      </c>
      <c r="H12" s="84">
        <v>8951693.5999999996</v>
      </c>
      <c r="I12" s="84">
        <v>8942791.2000000011</v>
      </c>
      <c r="J12" s="84">
        <v>8881940.8000000007</v>
      </c>
      <c r="K12" s="84">
        <v>8882136.8000000007</v>
      </c>
      <c r="L12" s="84">
        <v>8882136.8000000007</v>
      </c>
      <c r="M12" s="84">
        <v>8882136.8000000007</v>
      </c>
      <c r="N12" s="84">
        <v>8882136.8000000007</v>
      </c>
      <c r="O12" s="84"/>
      <c r="P12" s="85"/>
      <c r="Q12" s="38"/>
      <c r="S12" s="67">
        <f t="shared" si="16"/>
        <v>2004</v>
      </c>
      <c r="T12" s="83">
        <v>4486910.7919999994</v>
      </c>
      <c r="U12" s="84">
        <v>5703030.7439999999</v>
      </c>
      <c r="V12" s="84">
        <v>7825800.8159999996</v>
      </c>
      <c r="W12" s="84">
        <v>8393446.4159999993</v>
      </c>
      <c r="X12" s="84">
        <v>8666571.9440000001</v>
      </c>
      <c r="Y12" s="84">
        <v>8994919.9440000001</v>
      </c>
      <c r="Z12" s="84">
        <v>8951693.5999999996</v>
      </c>
      <c r="AA12" s="84">
        <v>8942791.2000000011</v>
      </c>
      <c r="AB12" s="84">
        <v>8881940.8000000007</v>
      </c>
      <c r="AC12" s="84">
        <v>8882136.8000000007</v>
      </c>
      <c r="AD12" s="84">
        <v>8882136.8000000007</v>
      </c>
      <c r="AE12" s="84">
        <v>8882136.8000000007</v>
      </c>
      <c r="AF12" s="84">
        <v>8882136.8000000007</v>
      </c>
      <c r="AG12" s="84"/>
      <c r="AH12" s="85"/>
    </row>
    <row r="13" spans="1:34">
      <c r="A13" s="67">
        <f t="shared" si="15"/>
        <v>2005</v>
      </c>
      <c r="B13" s="83">
        <v>4494489.04</v>
      </c>
      <c r="C13" s="84">
        <v>6491388.0320000006</v>
      </c>
      <c r="D13" s="84">
        <v>8543398.4320000019</v>
      </c>
      <c r="E13" s="84">
        <v>9740368.8320000004</v>
      </c>
      <c r="F13" s="84">
        <v>10668441.632000001</v>
      </c>
      <c r="G13" s="84">
        <v>10852837.600000001</v>
      </c>
      <c r="H13" s="84">
        <v>10887328</v>
      </c>
      <c r="I13" s="84">
        <v>10779716.800000001</v>
      </c>
      <c r="J13" s="84">
        <v>11023220.800000001</v>
      </c>
      <c r="K13" s="84">
        <v>11358061.600000001</v>
      </c>
      <c r="L13" s="84">
        <v>11358062.4</v>
      </c>
      <c r="M13" s="84">
        <v>11358062.4</v>
      </c>
      <c r="N13" s="84"/>
      <c r="O13" s="84"/>
      <c r="P13" s="85"/>
      <c r="Q13" s="38"/>
      <c r="S13" s="67">
        <f t="shared" si="16"/>
        <v>2005</v>
      </c>
      <c r="T13" s="83">
        <v>4494489.04</v>
      </c>
      <c r="U13" s="84">
        <v>6491388.0320000006</v>
      </c>
      <c r="V13" s="84">
        <v>8543398.4320000019</v>
      </c>
      <c r="W13" s="84">
        <v>9740368.8320000004</v>
      </c>
      <c r="X13" s="84">
        <v>10668441.632000001</v>
      </c>
      <c r="Y13" s="84">
        <v>10852837.600000001</v>
      </c>
      <c r="Z13" s="84">
        <v>10887328</v>
      </c>
      <c r="AA13" s="84">
        <v>10779716.800000001</v>
      </c>
      <c r="AB13" s="84">
        <v>11023220.800000001</v>
      </c>
      <c r="AC13" s="84">
        <v>11358061.600000001</v>
      </c>
      <c r="AD13" s="84">
        <v>11358062.4</v>
      </c>
      <c r="AE13" s="84">
        <v>11358062.4</v>
      </c>
      <c r="AF13" s="84"/>
      <c r="AG13" s="84"/>
      <c r="AH13" s="85"/>
    </row>
    <row r="14" spans="1:34">
      <c r="A14" s="67">
        <f t="shared" si="15"/>
        <v>2006</v>
      </c>
      <c r="B14" s="83">
        <v>5381202.2160000009</v>
      </c>
      <c r="C14" s="84">
        <v>7776892.2400000012</v>
      </c>
      <c r="D14" s="84">
        <v>9091593.4400000013</v>
      </c>
      <c r="E14" s="84">
        <v>9378859.8000000007</v>
      </c>
      <c r="F14" s="84">
        <v>9352519.2000000011</v>
      </c>
      <c r="G14" s="84">
        <v>9239592.8000000007</v>
      </c>
      <c r="H14" s="84">
        <v>9328301.5999999996</v>
      </c>
      <c r="I14" s="84">
        <v>9447881.5999999996</v>
      </c>
      <c r="J14" s="84">
        <v>9448105.5999999996</v>
      </c>
      <c r="K14" s="84">
        <v>9409962.4000000004</v>
      </c>
      <c r="L14" s="84">
        <v>9409962.4000000004</v>
      </c>
      <c r="M14" s="84"/>
      <c r="N14" s="84"/>
      <c r="O14" s="84"/>
      <c r="P14" s="85"/>
      <c r="Q14" s="38"/>
      <c r="S14" s="67">
        <f t="shared" si="16"/>
        <v>2006</v>
      </c>
      <c r="T14" s="83">
        <v>5381202.2160000009</v>
      </c>
      <c r="U14" s="84">
        <v>7776892.2400000012</v>
      </c>
      <c r="V14" s="84">
        <v>9091593.4400000013</v>
      </c>
      <c r="W14" s="84">
        <v>9378859.8000000007</v>
      </c>
      <c r="X14" s="84">
        <v>9352519.2000000011</v>
      </c>
      <c r="Y14" s="84">
        <v>9239592.8000000007</v>
      </c>
      <c r="Z14" s="84">
        <v>9328301.5999999996</v>
      </c>
      <c r="AA14" s="84">
        <v>9447881.5999999996</v>
      </c>
      <c r="AB14" s="84">
        <v>9448105.5999999996</v>
      </c>
      <c r="AC14" s="84">
        <v>9409962.4000000004</v>
      </c>
      <c r="AD14" s="84">
        <v>9409962.4000000004</v>
      </c>
      <c r="AE14" s="84"/>
      <c r="AF14" s="84"/>
      <c r="AG14" s="84"/>
      <c r="AH14" s="85"/>
    </row>
    <row r="15" spans="1:34">
      <c r="A15" s="67">
        <f t="shared" si="15"/>
        <v>2007</v>
      </c>
      <c r="B15" s="83">
        <v>5908831.4480000008</v>
      </c>
      <c r="C15" s="84">
        <v>9752969.3600000013</v>
      </c>
      <c r="D15" s="84">
        <v>10453457.072000002</v>
      </c>
      <c r="E15" s="84">
        <v>11403380.800000003</v>
      </c>
      <c r="F15" s="84">
        <v>11145915.200000003</v>
      </c>
      <c r="G15" s="84">
        <v>11085104.000000002</v>
      </c>
      <c r="H15" s="84">
        <v>11084827.200000003</v>
      </c>
      <c r="I15" s="84">
        <v>11301107.200000003</v>
      </c>
      <c r="J15" s="84">
        <v>11095428.000000002</v>
      </c>
      <c r="K15" s="84">
        <v>11106523.428000001</v>
      </c>
      <c r="L15" s="84"/>
      <c r="M15" s="84"/>
      <c r="N15" s="84"/>
      <c r="O15" s="84"/>
      <c r="P15" s="85"/>
      <c r="S15" s="67">
        <f t="shared" si="16"/>
        <v>2007</v>
      </c>
      <c r="T15" s="83">
        <v>5908831.4480000008</v>
      </c>
      <c r="U15" s="84">
        <v>9752969.3600000013</v>
      </c>
      <c r="V15" s="84">
        <v>10453457.072000002</v>
      </c>
      <c r="W15" s="84">
        <v>11403380.800000003</v>
      </c>
      <c r="X15" s="84">
        <v>11145915.200000003</v>
      </c>
      <c r="Y15" s="84">
        <v>11085104.000000002</v>
      </c>
      <c r="Z15" s="84">
        <v>11084827.200000003</v>
      </c>
      <c r="AA15" s="84">
        <v>11301107.200000003</v>
      </c>
      <c r="AB15" s="84">
        <v>11095428.000000002</v>
      </c>
      <c r="AC15" s="84">
        <v>11106523.428000001</v>
      </c>
      <c r="AD15" s="84"/>
      <c r="AE15" s="84"/>
      <c r="AF15" s="84"/>
      <c r="AG15" s="84"/>
      <c r="AH15" s="85"/>
    </row>
    <row r="16" spans="1:34">
      <c r="A16" s="67">
        <f t="shared" si="15"/>
        <v>2008</v>
      </c>
      <c r="B16" s="83">
        <v>8565478.784</v>
      </c>
      <c r="C16" s="84">
        <v>11614571.872000001</v>
      </c>
      <c r="D16" s="84">
        <v>12941989.600000001</v>
      </c>
      <c r="E16" s="84">
        <v>14415918.4</v>
      </c>
      <c r="F16" s="84">
        <v>14399721.600000001</v>
      </c>
      <c r="G16" s="84">
        <v>14339192.800000001</v>
      </c>
      <c r="H16" s="84">
        <v>14384380.800000001</v>
      </c>
      <c r="I16" s="84">
        <v>14479587.200000001</v>
      </c>
      <c r="J16" s="84">
        <v>14479587.200000001</v>
      </c>
      <c r="K16" s="84"/>
      <c r="L16" s="84"/>
      <c r="M16" s="84"/>
      <c r="N16" s="84"/>
      <c r="O16" s="84"/>
      <c r="P16" s="85"/>
      <c r="S16" s="67">
        <f t="shared" si="16"/>
        <v>2008</v>
      </c>
      <c r="T16" s="83">
        <v>8565478.784</v>
      </c>
      <c r="U16" s="84">
        <v>11614571.872000001</v>
      </c>
      <c r="V16" s="84">
        <v>12941989.600000001</v>
      </c>
      <c r="W16" s="84">
        <v>14415918.4</v>
      </c>
      <c r="X16" s="84">
        <v>14399721.600000001</v>
      </c>
      <c r="Y16" s="84">
        <v>14339192.800000001</v>
      </c>
      <c r="Z16" s="84">
        <v>14384380.800000001</v>
      </c>
      <c r="AA16" s="84">
        <v>14479587.200000001</v>
      </c>
      <c r="AB16" s="84">
        <v>14479587.200000001</v>
      </c>
      <c r="AC16" s="84"/>
      <c r="AD16" s="84"/>
      <c r="AE16" s="84"/>
      <c r="AF16" s="84"/>
      <c r="AG16" s="84"/>
      <c r="AH16" s="85"/>
    </row>
    <row r="17" spans="1:34">
      <c r="A17" s="67">
        <f t="shared" si="15"/>
        <v>2009</v>
      </c>
      <c r="B17" s="83">
        <v>6717085.5280000009</v>
      </c>
      <c r="C17" s="84">
        <v>10194737.600000001</v>
      </c>
      <c r="D17" s="84">
        <v>11851716.800000001</v>
      </c>
      <c r="E17" s="84">
        <v>12661864</v>
      </c>
      <c r="F17" s="84">
        <v>14081734.4</v>
      </c>
      <c r="G17" s="84">
        <v>13643776.800000001</v>
      </c>
      <c r="H17" s="84">
        <v>13488408</v>
      </c>
      <c r="I17" s="84">
        <v>13623292.08</v>
      </c>
      <c r="J17" s="84"/>
      <c r="K17" s="84"/>
      <c r="L17" s="84"/>
      <c r="M17" s="84"/>
      <c r="N17" s="84"/>
      <c r="O17" s="84"/>
      <c r="P17" s="85"/>
      <c r="S17" s="67">
        <f t="shared" si="16"/>
        <v>2009</v>
      </c>
      <c r="T17" s="83">
        <v>6717085.5280000009</v>
      </c>
      <c r="U17" s="84">
        <v>10194737.600000001</v>
      </c>
      <c r="V17" s="84">
        <v>11851716.800000001</v>
      </c>
      <c r="W17" s="84">
        <v>12661864</v>
      </c>
      <c r="X17" s="84">
        <v>14081734.4</v>
      </c>
      <c r="Y17" s="84">
        <v>13643776.800000001</v>
      </c>
      <c r="Z17" s="84">
        <v>13488408</v>
      </c>
      <c r="AA17" s="84">
        <v>13623292.08</v>
      </c>
      <c r="AB17" s="84"/>
      <c r="AC17" s="84"/>
      <c r="AD17" s="84"/>
      <c r="AE17" s="84"/>
      <c r="AF17" s="84"/>
      <c r="AG17" s="84"/>
      <c r="AH17" s="85"/>
    </row>
    <row r="18" spans="1:34">
      <c r="A18" s="67">
        <f t="shared" si="15"/>
        <v>2010</v>
      </c>
      <c r="B18" s="83">
        <v>7717931.2000000002</v>
      </c>
      <c r="C18" s="84">
        <v>10947386.4</v>
      </c>
      <c r="D18" s="84">
        <v>13649914.4</v>
      </c>
      <c r="E18" s="84">
        <v>14387140</v>
      </c>
      <c r="F18" s="84">
        <v>14017332</v>
      </c>
      <c r="G18" s="84">
        <v>15083244</v>
      </c>
      <c r="H18" s="84">
        <v>15158660.219999999</v>
      </c>
      <c r="I18" s="84"/>
      <c r="J18" s="84"/>
      <c r="K18" s="84"/>
      <c r="L18" s="84"/>
      <c r="M18" s="84"/>
      <c r="N18" s="84"/>
      <c r="O18" s="84"/>
      <c r="P18" s="85"/>
      <c r="S18" s="67">
        <f t="shared" si="16"/>
        <v>2010</v>
      </c>
      <c r="T18" s="83">
        <v>7717931.2000000002</v>
      </c>
      <c r="U18" s="84">
        <v>10947386.4</v>
      </c>
      <c r="V18" s="84">
        <v>13649914.4</v>
      </c>
      <c r="W18" s="84">
        <v>14387140</v>
      </c>
      <c r="X18" s="84">
        <v>14017332</v>
      </c>
      <c r="Y18" s="84">
        <v>15083244</v>
      </c>
      <c r="Z18" s="84">
        <v>15158660.219999999</v>
      </c>
      <c r="AA18" s="84"/>
      <c r="AB18" s="84"/>
      <c r="AC18" s="84"/>
      <c r="AD18" s="84"/>
      <c r="AE18" s="84"/>
      <c r="AF18" s="84"/>
      <c r="AG18" s="84"/>
      <c r="AH18" s="85"/>
    </row>
    <row r="19" spans="1:34">
      <c r="A19" s="67">
        <f t="shared" si="15"/>
        <v>2011</v>
      </c>
      <c r="B19" s="83">
        <v>9153615.2000000011</v>
      </c>
      <c r="C19" s="84">
        <v>11583639.200000001</v>
      </c>
      <c r="D19" s="84">
        <v>13445812</v>
      </c>
      <c r="E19" s="84">
        <v>13865236.800000001</v>
      </c>
      <c r="F19" s="84">
        <v>14717899.200000001</v>
      </c>
      <c r="G19" s="84">
        <v>14363510.4</v>
      </c>
      <c r="H19" s="84"/>
      <c r="I19" s="84"/>
      <c r="J19" s="84"/>
      <c r="K19" s="84"/>
      <c r="L19" s="84"/>
      <c r="M19" s="84"/>
      <c r="N19" s="84"/>
      <c r="O19" s="84"/>
      <c r="P19" s="85"/>
      <c r="S19" s="67">
        <f t="shared" si="16"/>
        <v>2011</v>
      </c>
      <c r="T19" s="83">
        <v>9153615.2000000011</v>
      </c>
      <c r="U19" s="84">
        <v>11583639.200000001</v>
      </c>
      <c r="V19" s="84">
        <v>13445812</v>
      </c>
      <c r="W19" s="84">
        <v>13865236.800000001</v>
      </c>
      <c r="X19" s="84">
        <v>14717899.200000001</v>
      </c>
      <c r="Y19" s="84">
        <v>14363510.4</v>
      </c>
      <c r="Z19" s="84"/>
      <c r="AA19" s="84"/>
      <c r="AB19" s="84"/>
      <c r="AC19" s="84"/>
      <c r="AD19" s="84"/>
      <c r="AE19" s="84"/>
      <c r="AF19" s="84"/>
      <c r="AG19" s="84"/>
      <c r="AH19" s="85"/>
    </row>
    <row r="20" spans="1:34">
      <c r="A20" s="67">
        <f t="shared" si="15"/>
        <v>2012</v>
      </c>
      <c r="B20" s="83">
        <v>8900328.8000000007</v>
      </c>
      <c r="C20" s="84">
        <v>11556692</v>
      </c>
      <c r="D20" s="84">
        <v>13889442.4</v>
      </c>
      <c r="E20" s="84">
        <v>14400566.4</v>
      </c>
      <c r="F20" s="84">
        <v>14367615.600000001</v>
      </c>
      <c r="G20" s="84"/>
      <c r="H20" s="84"/>
      <c r="I20" s="84"/>
      <c r="J20" s="84"/>
      <c r="K20" s="84"/>
      <c r="L20" s="84"/>
      <c r="M20" s="84"/>
      <c r="N20" s="84"/>
      <c r="O20" s="84"/>
      <c r="P20" s="85"/>
      <c r="S20" s="67">
        <f t="shared" si="16"/>
        <v>2012</v>
      </c>
      <c r="T20" s="83">
        <v>8900328.8000000007</v>
      </c>
      <c r="U20" s="84">
        <v>11556692</v>
      </c>
      <c r="V20" s="84">
        <v>13889442.4</v>
      </c>
      <c r="W20" s="84">
        <v>14400566.4</v>
      </c>
      <c r="X20" s="84">
        <v>14367615.600000001</v>
      </c>
      <c r="Y20" s="84"/>
      <c r="Z20" s="84"/>
      <c r="AA20" s="84"/>
      <c r="AB20" s="84"/>
      <c r="AC20" s="84"/>
      <c r="AD20" s="84"/>
      <c r="AE20" s="84"/>
      <c r="AF20" s="84"/>
      <c r="AG20" s="84"/>
      <c r="AH20" s="85"/>
    </row>
    <row r="21" spans="1:34">
      <c r="A21" s="67">
        <f t="shared" si="15"/>
        <v>2013</v>
      </c>
      <c r="B21" s="83">
        <v>6804499.2000000002</v>
      </c>
      <c r="C21" s="84">
        <v>10330436.800000001</v>
      </c>
      <c r="D21" s="84">
        <v>11714664.800000001</v>
      </c>
      <c r="E21" s="84">
        <v>13522351.066666668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5"/>
      <c r="S21" s="67">
        <f t="shared" si="16"/>
        <v>2013</v>
      </c>
      <c r="T21" s="83">
        <v>6804499.2000000002</v>
      </c>
      <c r="U21" s="84">
        <v>10330436.800000001</v>
      </c>
      <c r="V21" s="84">
        <v>11714664.800000001</v>
      </c>
      <c r="W21" s="84">
        <v>13522351.066666668</v>
      </c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5"/>
    </row>
    <row r="22" spans="1:34">
      <c r="A22" s="67">
        <f t="shared" si="15"/>
        <v>2014</v>
      </c>
      <c r="B22" s="83">
        <v>7312508.8000000007</v>
      </c>
      <c r="C22" s="84">
        <v>11373571.200000001</v>
      </c>
      <c r="D22" s="84">
        <v>12915590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5"/>
      <c r="S22" s="67">
        <f t="shared" si="16"/>
        <v>2014</v>
      </c>
      <c r="T22" s="83">
        <v>7312508.8000000007</v>
      </c>
      <c r="U22" s="84">
        <v>11373571.200000001</v>
      </c>
      <c r="V22" s="84">
        <v>12915590</v>
      </c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5"/>
    </row>
    <row r="23" spans="1:34">
      <c r="A23" s="67">
        <f>+A24-1</f>
        <v>2015</v>
      </c>
      <c r="B23" s="83">
        <v>7377474.4000000004</v>
      </c>
      <c r="C23" s="84">
        <v>10997743.866666667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  <c r="S23" s="67">
        <f>+S24-1</f>
        <v>2015</v>
      </c>
      <c r="T23" s="83">
        <v>7377474.4000000004</v>
      </c>
      <c r="U23" s="84">
        <v>10997743.866666667</v>
      </c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5"/>
    </row>
    <row r="24" spans="1:34">
      <c r="A24" s="68">
        <f>+EndYear</f>
        <v>2016</v>
      </c>
      <c r="B24" s="86">
        <v>7877726.2666666666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8"/>
      <c r="S24" s="68">
        <f>+EndYear</f>
        <v>2016</v>
      </c>
      <c r="T24" s="86">
        <v>7877726.2666666666</v>
      </c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8"/>
    </row>
    <row r="25" spans="1:34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T25" s="39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</row>
    <row r="27" spans="1:34">
      <c r="A27" s="34" t="s">
        <v>11</v>
      </c>
      <c r="B27" s="22" t="s">
        <v>30</v>
      </c>
      <c r="C27" s="22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2"/>
      <c r="S27" s="34" t="s">
        <v>11</v>
      </c>
      <c r="T27" s="22" t="s">
        <v>30</v>
      </c>
      <c r="U27" s="22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2"/>
    </row>
    <row r="28" spans="1:34">
      <c r="A28" s="36" t="s">
        <v>18</v>
      </c>
      <c r="B28" s="43" t="s">
        <v>31</v>
      </c>
      <c r="C28" s="43" t="s">
        <v>32</v>
      </c>
      <c r="D28" s="43" t="s">
        <v>33</v>
      </c>
      <c r="E28" s="43" t="s">
        <v>34</v>
      </c>
      <c r="F28" s="43" t="s">
        <v>35</v>
      </c>
      <c r="G28" s="43" t="s">
        <v>36</v>
      </c>
      <c r="H28" s="43" t="s">
        <v>37</v>
      </c>
      <c r="I28" s="43" t="s">
        <v>38</v>
      </c>
      <c r="J28" s="43" t="s">
        <v>39</v>
      </c>
      <c r="K28" s="43" t="s">
        <v>40</v>
      </c>
      <c r="L28" s="43" t="s">
        <v>41</v>
      </c>
      <c r="M28" s="43" t="s">
        <v>42</v>
      </c>
      <c r="N28" s="43" t="s">
        <v>43</v>
      </c>
      <c r="O28" s="43" t="s">
        <v>44</v>
      </c>
      <c r="P28" s="43" t="s">
        <v>45</v>
      </c>
      <c r="S28" s="36" t="s">
        <v>18</v>
      </c>
      <c r="T28" s="43" t="s">
        <v>31</v>
      </c>
      <c r="U28" s="43" t="s">
        <v>32</v>
      </c>
      <c r="V28" s="43" t="s">
        <v>33</v>
      </c>
      <c r="W28" s="43" t="s">
        <v>34</v>
      </c>
      <c r="X28" s="43" t="s">
        <v>35</v>
      </c>
      <c r="Y28" s="43" t="s">
        <v>36</v>
      </c>
      <c r="Z28" s="43" t="s">
        <v>37</v>
      </c>
      <c r="AA28" s="43" t="s">
        <v>38</v>
      </c>
      <c r="AB28" s="43" t="s">
        <v>39</v>
      </c>
      <c r="AC28" s="43" t="s">
        <v>40</v>
      </c>
      <c r="AD28" s="43" t="s">
        <v>41</v>
      </c>
      <c r="AE28" s="43" t="s">
        <v>42</v>
      </c>
      <c r="AF28" s="43" t="s">
        <v>43</v>
      </c>
      <c r="AG28" s="43" t="s">
        <v>44</v>
      </c>
      <c r="AH28" s="43" t="s">
        <v>45</v>
      </c>
    </row>
    <row r="29" spans="1:34">
      <c r="A29" s="25"/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3"/>
      <c r="S29" s="25"/>
      <c r="T29" s="71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3"/>
    </row>
    <row r="30" spans="1:34">
      <c r="A30" s="25">
        <f>+A10</f>
        <v>2002</v>
      </c>
      <c r="B30" s="74">
        <f>ROUND(C10/B10,3)</f>
        <v>1.7589999999999999</v>
      </c>
      <c r="C30" s="75">
        <f t="shared" ref="C30:N42" si="17">ROUND(D10/C10,3)</f>
        <v>1.036</v>
      </c>
      <c r="D30" s="75">
        <f t="shared" si="17"/>
        <v>1.1519999999999999</v>
      </c>
      <c r="E30" s="75">
        <f t="shared" si="17"/>
        <v>1.0960000000000001</v>
      </c>
      <c r="F30" s="75">
        <f t="shared" si="17"/>
        <v>0.99099999999999999</v>
      </c>
      <c r="G30" s="75">
        <f t="shared" si="17"/>
        <v>1.006</v>
      </c>
      <c r="H30" s="75">
        <f t="shared" si="17"/>
        <v>0.997</v>
      </c>
      <c r="I30" s="75">
        <f t="shared" si="17"/>
        <v>1</v>
      </c>
      <c r="J30" s="75">
        <f t="shared" si="17"/>
        <v>1</v>
      </c>
      <c r="K30" s="75">
        <f t="shared" si="17"/>
        <v>1</v>
      </c>
      <c r="L30" s="75">
        <f t="shared" si="17"/>
        <v>1</v>
      </c>
      <c r="M30" s="75">
        <f t="shared" si="17"/>
        <v>1</v>
      </c>
      <c r="N30" s="75">
        <f t="shared" si="17"/>
        <v>1</v>
      </c>
      <c r="O30" s="75">
        <f>ROUND(P10/O10,3)</f>
        <v>1</v>
      </c>
      <c r="P30" s="89"/>
      <c r="S30" s="25">
        <f>+S10</f>
        <v>2002</v>
      </c>
      <c r="T30" s="74">
        <f>ROUND(U10/T10,3)</f>
        <v>1.7589999999999999</v>
      </c>
      <c r="U30" s="75">
        <f t="shared" ref="U30:U42" si="18">ROUND(V10/U10,3)</f>
        <v>1.036</v>
      </c>
      <c r="V30" s="75">
        <f t="shared" ref="V30:V41" si="19">ROUND(W10/V10,3)</f>
        <v>1.1519999999999999</v>
      </c>
      <c r="W30" s="75">
        <f t="shared" ref="W30:W40" si="20">ROUND(X10/W10,3)</f>
        <v>1.0960000000000001</v>
      </c>
      <c r="X30" s="75">
        <f t="shared" ref="X30:X39" si="21">ROUND(Y10/X10,3)</f>
        <v>0.99099999999999999</v>
      </c>
      <c r="Y30" s="75">
        <f t="shared" ref="Y30:Y38" si="22">ROUND(Z10/Y10,3)</f>
        <v>1.006</v>
      </c>
      <c r="Z30" s="75">
        <f t="shared" ref="Z30:Z37" si="23">ROUND(AA10/Z10,3)</f>
        <v>0.997</v>
      </c>
      <c r="AA30" s="75">
        <f t="shared" ref="AA30:AA36" si="24">ROUND(AB10/AA10,3)</f>
        <v>1</v>
      </c>
      <c r="AB30" s="75">
        <f t="shared" ref="AB30:AB35" si="25">ROUND(AC10/AB10,3)</f>
        <v>1</v>
      </c>
      <c r="AC30" s="75">
        <f t="shared" ref="AC30:AC34" si="26">ROUND(AD10/AC10,3)</f>
        <v>1</v>
      </c>
      <c r="AD30" s="75">
        <f t="shared" ref="AD30:AD33" si="27">ROUND(AE10/AD10,3)</f>
        <v>1</v>
      </c>
      <c r="AE30" s="75">
        <f t="shared" ref="AE30:AE32" si="28">ROUND(AF10/AE10,3)</f>
        <v>1</v>
      </c>
      <c r="AF30" s="75">
        <f t="shared" ref="AF30:AF31" si="29">ROUND(AG10/AF10,3)</f>
        <v>1</v>
      </c>
      <c r="AG30" s="75">
        <f>ROUND(AH10/AG10,3)</f>
        <v>1</v>
      </c>
      <c r="AH30" s="89"/>
    </row>
    <row r="31" spans="1:34">
      <c r="A31" s="25">
        <f t="shared" ref="A31:A43" si="30">+A11</f>
        <v>2003</v>
      </c>
      <c r="B31" s="74">
        <f t="shared" ref="B31:B43" si="31">ROUND(C11/B11,3)</f>
        <v>1.1970000000000001</v>
      </c>
      <c r="C31" s="75">
        <f t="shared" si="17"/>
        <v>1.1819999999999999</v>
      </c>
      <c r="D31" s="75">
        <f t="shared" si="17"/>
        <v>1.107</v>
      </c>
      <c r="E31" s="75">
        <f t="shared" si="17"/>
        <v>0.89500000000000002</v>
      </c>
      <c r="F31" s="75">
        <f t="shared" si="17"/>
        <v>1.012</v>
      </c>
      <c r="G31" s="75">
        <f t="shared" si="17"/>
        <v>0.99</v>
      </c>
      <c r="H31" s="75">
        <f t="shared" si="17"/>
        <v>1</v>
      </c>
      <c r="I31" s="75">
        <f t="shared" si="17"/>
        <v>0.997</v>
      </c>
      <c r="J31" s="75">
        <f t="shared" si="17"/>
        <v>1</v>
      </c>
      <c r="K31" s="75">
        <f t="shared" si="17"/>
        <v>1</v>
      </c>
      <c r="L31" s="75">
        <f t="shared" si="17"/>
        <v>1</v>
      </c>
      <c r="M31" s="75">
        <f t="shared" si="17"/>
        <v>1</v>
      </c>
      <c r="N31" s="75">
        <f t="shared" si="17"/>
        <v>1</v>
      </c>
      <c r="O31" s="38"/>
      <c r="P31" s="89"/>
      <c r="S31" s="25">
        <f t="shared" ref="S31:S43" si="32">+S11</f>
        <v>2003</v>
      </c>
      <c r="T31" s="74">
        <f t="shared" ref="T31:T43" si="33">ROUND(U11/T11,3)</f>
        <v>1.1970000000000001</v>
      </c>
      <c r="U31" s="75">
        <f t="shared" si="18"/>
        <v>1.1819999999999999</v>
      </c>
      <c r="V31" s="75">
        <f t="shared" si="19"/>
        <v>1.107</v>
      </c>
      <c r="W31" s="75">
        <f t="shared" si="20"/>
        <v>0.89500000000000002</v>
      </c>
      <c r="X31" s="75">
        <f t="shared" si="21"/>
        <v>1.012</v>
      </c>
      <c r="Y31" s="75">
        <f t="shared" si="22"/>
        <v>0.99</v>
      </c>
      <c r="Z31" s="75">
        <f t="shared" si="23"/>
        <v>1</v>
      </c>
      <c r="AA31" s="75">
        <f t="shared" si="24"/>
        <v>0.997</v>
      </c>
      <c r="AB31" s="75">
        <f t="shared" si="25"/>
        <v>1</v>
      </c>
      <c r="AC31" s="75">
        <f t="shared" si="26"/>
        <v>1</v>
      </c>
      <c r="AD31" s="75">
        <f t="shared" si="27"/>
        <v>1</v>
      </c>
      <c r="AE31" s="75">
        <f t="shared" si="28"/>
        <v>1</v>
      </c>
      <c r="AF31" s="75">
        <f t="shared" si="29"/>
        <v>1</v>
      </c>
      <c r="AG31" s="38"/>
      <c r="AH31" s="89"/>
    </row>
    <row r="32" spans="1:34">
      <c r="A32" s="25">
        <f t="shared" si="30"/>
        <v>2004</v>
      </c>
      <c r="B32" s="74">
        <f t="shared" si="31"/>
        <v>1.2709999999999999</v>
      </c>
      <c r="C32" s="75">
        <f t="shared" si="17"/>
        <v>1.3720000000000001</v>
      </c>
      <c r="D32" s="75">
        <f t="shared" si="17"/>
        <v>1.073</v>
      </c>
      <c r="E32" s="75">
        <f t="shared" si="17"/>
        <v>1.0329999999999999</v>
      </c>
      <c r="F32" s="75">
        <f t="shared" si="17"/>
        <v>1.038</v>
      </c>
      <c r="G32" s="75">
        <f t="shared" si="17"/>
        <v>0.995</v>
      </c>
      <c r="H32" s="75">
        <f t="shared" si="17"/>
        <v>0.999</v>
      </c>
      <c r="I32" s="75">
        <f t="shared" si="17"/>
        <v>0.99299999999999999</v>
      </c>
      <c r="J32" s="75">
        <f t="shared" si="17"/>
        <v>1</v>
      </c>
      <c r="K32" s="75">
        <f t="shared" si="17"/>
        <v>1</v>
      </c>
      <c r="L32" s="75">
        <f t="shared" si="17"/>
        <v>1</v>
      </c>
      <c r="M32" s="75">
        <f t="shared" si="17"/>
        <v>1</v>
      </c>
      <c r="N32" s="38"/>
      <c r="O32" s="38"/>
      <c r="P32" s="89"/>
      <c r="S32" s="25">
        <f t="shared" si="32"/>
        <v>2004</v>
      </c>
      <c r="T32" s="74">
        <f t="shared" si="33"/>
        <v>1.2709999999999999</v>
      </c>
      <c r="U32" s="75">
        <f t="shared" si="18"/>
        <v>1.3720000000000001</v>
      </c>
      <c r="V32" s="75">
        <f t="shared" si="19"/>
        <v>1.073</v>
      </c>
      <c r="W32" s="75">
        <f t="shared" si="20"/>
        <v>1.0329999999999999</v>
      </c>
      <c r="X32" s="75">
        <f t="shared" si="21"/>
        <v>1.038</v>
      </c>
      <c r="Y32" s="75">
        <f t="shared" si="22"/>
        <v>0.995</v>
      </c>
      <c r="Z32" s="75">
        <f t="shared" si="23"/>
        <v>0.999</v>
      </c>
      <c r="AA32" s="75">
        <f t="shared" si="24"/>
        <v>0.99299999999999999</v>
      </c>
      <c r="AB32" s="75">
        <f t="shared" si="25"/>
        <v>1</v>
      </c>
      <c r="AC32" s="75">
        <f t="shared" si="26"/>
        <v>1</v>
      </c>
      <c r="AD32" s="75">
        <f t="shared" si="27"/>
        <v>1</v>
      </c>
      <c r="AE32" s="75">
        <f t="shared" si="28"/>
        <v>1</v>
      </c>
      <c r="AF32" s="38"/>
      <c r="AG32" s="38"/>
      <c r="AH32" s="89"/>
    </row>
    <row r="33" spans="1:34">
      <c r="A33" s="25">
        <f t="shared" si="30"/>
        <v>2005</v>
      </c>
      <c r="B33" s="74">
        <f t="shared" si="31"/>
        <v>1.444</v>
      </c>
      <c r="C33" s="75">
        <f t="shared" si="17"/>
        <v>1.3160000000000001</v>
      </c>
      <c r="D33" s="75">
        <f t="shared" si="17"/>
        <v>1.1399999999999999</v>
      </c>
      <c r="E33" s="75">
        <f t="shared" si="17"/>
        <v>1.095</v>
      </c>
      <c r="F33" s="75">
        <f t="shared" si="17"/>
        <v>1.0169999999999999</v>
      </c>
      <c r="G33" s="75">
        <f t="shared" si="17"/>
        <v>1.0029999999999999</v>
      </c>
      <c r="H33" s="75">
        <f t="shared" si="17"/>
        <v>0.99</v>
      </c>
      <c r="I33" s="75">
        <f t="shared" si="17"/>
        <v>1.0229999999999999</v>
      </c>
      <c r="J33" s="75">
        <f t="shared" si="17"/>
        <v>1.03</v>
      </c>
      <c r="K33" s="75">
        <f t="shared" si="17"/>
        <v>1</v>
      </c>
      <c r="L33" s="75">
        <f t="shared" si="17"/>
        <v>1</v>
      </c>
      <c r="M33" s="38"/>
      <c r="N33" s="38"/>
      <c r="O33" s="38"/>
      <c r="P33" s="89"/>
      <c r="S33" s="25">
        <f t="shared" si="32"/>
        <v>2005</v>
      </c>
      <c r="T33" s="74">
        <f t="shared" si="33"/>
        <v>1.444</v>
      </c>
      <c r="U33" s="75">
        <f t="shared" si="18"/>
        <v>1.3160000000000001</v>
      </c>
      <c r="V33" s="75">
        <f t="shared" si="19"/>
        <v>1.1399999999999999</v>
      </c>
      <c r="W33" s="75">
        <f t="shared" si="20"/>
        <v>1.095</v>
      </c>
      <c r="X33" s="75">
        <f t="shared" si="21"/>
        <v>1.0169999999999999</v>
      </c>
      <c r="Y33" s="75">
        <f t="shared" si="22"/>
        <v>1.0029999999999999</v>
      </c>
      <c r="Z33" s="75">
        <f t="shared" si="23"/>
        <v>0.99</v>
      </c>
      <c r="AA33" s="75">
        <f t="shared" si="24"/>
        <v>1.0229999999999999</v>
      </c>
      <c r="AB33" s="75">
        <f t="shared" si="25"/>
        <v>1.03</v>
      </c>
      <c r="AC33" s="75">
        <f t="shared" si="26"/>
        <v>1</v>
      </c>
      <c r="AD33" s="75">
        <f t="shared" si="27"/>
        <v>1</v>
      </c>
      <c r="AE33" s="38"/>
      <c r="AF33" s="38"/>
      <c r="AG33" s="38"/>
      <c r="AH33" s="89"/>
    </row>
    <row r="34" spans="1:34">
      <c r="A34" s="25">
        <f t="shared" si="30"/>
        <v>2006</v>
      </c>
      <c r="B34" s="74">
        <f t="shared" si="31"/>
        <v>1.4450000000000001</v>
      </c>
      <c r="C34" s="75">
        <f t="shared" si="17"/>
        <v>1.169</v>
      </c>
      <c r="D34" s="75">
        <f t="shared" si="17"/>
        <v>1.032</v>
      </c>
      <c r="E34" s="75">
        <f t="shared" si="17"/>
        <v>0.997</v>
      </c>
      <c r="F34" s="75">
        <f t="shared" si="17"/>
        <v>0.98799999999999999</v>
      </c>
      <c r="G34" s="75">
        <f t="shared" si="17"/>
        <v>1.01</v>
      </c>
      <c r="H34" s="75">
        <f t="shared" si="17"/>
        <v>1.0129999999999999</v>
      </c>
      <c r="I34" s="75">
        <f t="shared" si="17"/>
        <v>1</v>
      </c>
      <c r="J34" s="75">
        <f t="shared" si="17"/>
        <v>0.996</v>
      </c>
      <c r="K34" s="75">
        <f t="shared" si="17"/>
        <v>1</v>
      </c>
      <c r="L34" s="38"/>
      <c r="M34" s="38"/>
      <c r="N34" s="38"/>
      <c r="O34" s="38"/>
      <c r="P34" s="89"/>
      <c r="S34" s="25">
        <f t="shared" si="32"/>
        <v>2006</v>
      </c>
      <c r="T34" s="74">
        <f t="shared" si="33"/>
        <v>1.4450000000000001</v>
      </c>
      <c r="U34" s="75">
        <f t="shared" si="18"/>
        <v>1.169</v>
      </c>
      <c r="V34" s="75">
        <f t="shared" si="19"/>
        <v>1.032</v>
      </c>
      <c r="W34" s="75">
        <f t="shared" si="20"/>
        <v>0.997</v>
      </c>
      <c r="X34" s="75">
        <f t="shared" si="21"/>
        <v>0.98799999999999999</v>
      </c>
      <c r="Y34" s="75">
        <f t="shared" si="22"/>
        <v>1.01</v>
      </c>
      <c r="Z34" s="75">
        <f t="shared" si="23"/>
        <v>1.0129999999999999</v>
      </c>
      <c r="AA34" s="75">
        <f t="shared" si="24"/>
        <v>1</v>
      </c>
      <c r="AB34" s="75">
        <f t="shared" si="25"/>
        <v>0.996</v>
      </c>
      <c r="AC34" s="75">
        <f t="shared" si="26"/>
        <v>1</v>
      </c>
      <c r="AD34" s="38"/>
      <c r="AE34" s="38"/>
      <c r="AF34" s="38"/>
      <c r="AG34" s="38"/>
      <c r="AH34" s="89"/>
    </row>
    <row r="35" spans="1:34">
      <c r="A35" s="25">
        <f t="shared" si="30"/>
        <v>2007</v>
      </c>
      <c r="B35" s="74">
        <f t="shared" si="31"/>
        <v>1.651</v>
      </c>
      <c r="C35" s="75">
        <f t="shared" si="17"/>
        <v>1.0720000000000001</v>
      </c>
      <c r="D35" s="75">
        <f t="shared" si="17"/>
        <v>1.091</v>
      </c>
      <c r="E35" s="75">
        <f t="shared" si="17"/>
        <v>0.97699999999999998</v>
      </c>
      <c r="F35" s="75">
        <f t="shared" si="17"/>
        <v>0.995</v>
      </c>
      <c r="G35" s="75">
        <f t="shared" si="17"/>
        <v>1</v>
      </c>
      <c r="H35" s="75">
        <f t="shared" si="17"/>
        <v>1.02</v>
      </c>
      <c r="I35" s="75">
        <f t="shared" si="17"/>
        <v>0.98199999999999998</v>
      </c>
      <c r="J35" s="75">
        <f t="shared" si="17"/>
        <v>1.0009999999999999</v>
      </c>
      <c r="K35" s="75"/>
      <c r="L35" s="75"/>
      <c r="M35" s="75"/>
      <c r="N35" s="75"/>
      <c r="O35" s="75"/>
      <c r="P35" s="76"/>
      <c r="S35" s="25">
        <f t="shared" si="32"/>
        <v>2007</v>
      </c>
      <c r="T35" s="74">
        <f t="shared" si="33"/>
        <v>1.651</v>
      </c>
      <c r="U35" s="75">
        <f t="shared" si="18"/>
        <v>1.0720000000000001</v>
      </c>
      <c r="V35" s="75">
        <f t="shared" si="19"/>
        <v>1.091</v>
      </c>
      <c r="W35" s="75">
        <f t="shared" si="20"/>
        <v>0.97699999999999998</v>
      </c>
      <c r="X35" s="75">
        <f t="shared" si="21"/>
        <v>0.995</v>
      </c>
      <c r="Y35" s="75">
        <f t="shared" si="22"/>
        <v>1</v>
      </c>
      <c r="Z35" s="75">
        <f t="shared" si="23"/>
        <v>1.02</v>
      </c>
      <c r="AA35" s="75">
        <f t="shared" si="24"/>
        <v>0.98199999999999998</v>
      </c>
      <c r="AB35" s="75">
        <f t="shared" si="25"/>
        <v>1.0009999999999999</v>
      </c>
      <c r="AC35" s="75"/>
      <c r="AD35" s="75"/>
      <c r="AE35" s="75"/>
      <c r="AF35" s="75"/>
      <c r="AG35" s="75"/>
      <c r="AH35" s="76"/>
    </row>
    <row r="36" spans="1:34">
      <c r="A36" s="25">
        <f t="shared" si="30"/>
        <v>2008</v>
      </c>
      <c r="B36" s="74">
        <f t="shared" si="31"/>
        <v>1.3560000000000001</v>
      </c>
      <c r="C36" s="75">
        <f t="shared" si="17"/>
        <v>1.1140000000000001</v>
      </c>
      <c r="D36" s="75">
        <f t="shared" si="17"/>
        <v>1.1140000000000001</v>
      </c>
      <c r="E36" s="75">
        <f t="shared" si="17"/>
        <v>0.999</v>
      </c>
      <c r="F36" s="75">
        <f t="shared" si="17"/>
        <v>0.996</v>
      </c>
      <c r="G36" s="75">
        <f t="shared" si="17"/>
        <v>1.0029999999999999</v>
      </c>
      <c r="H36" s="75">
        <f t="shared" si="17"/>
        <v>1.0069999999999999</v>
      </c>
      <c r="I36" s="75">
        <f t="shared" si="17"/>
        <v>1</v>
      </c>
      <c r="J36" s="75"/>
      <c r="K36" s="75"/>
      <c r="L36" s="75"/>
      <c r="M36" s="75"/>
      <c r="N36" s="75"/>
      <c r="O36" s="75"/>
      <c r="P36" s="76"/>
      <c r="S36" s="25">
        <f t="shared" si="32"/>
        <v>2008</v>
      </c>
      <c r="T36" s="74">
        <f t="shared" si="33"/>
        <v>1.3560000000000001</v>
      </c>
      <c r="U36" s="75">
        <f t="shared" si="18"/>
        <v>1.1140000000000001</v>
      </c>
      <c r="V36" s="75">
        <f t="shared" si="19"/>
        <v>1.1140000000000001</v>
      </c>
      <c r="W36" s="75">
        <f t="shared" si="20"/>
        <v>0.999</v>
      </c>
      <c r="X36" s="75">
        <f t="shared" si="21"/>
        <v>0.996</v>
      </c>
      <c r="Y36" s="75">
        <f t="shared" si="22"/>
        <v>1.0029999999999999</v>
      </c>
      <c r="Z36" s="75">
        <f t="shared" si="23"/>
        <v>1.0069999999999999</v>
      </c>
      <c r="AA36" s="75">
        <f t="shared" si="24"/>
        <v>1</v>
      </c>
      <c r="AB36" s="75"/>
      <c r="AC36" s="75"/>
      <c r="AD36" s="75"/>
      <c r="AE36" s="75"/>
      <c r="AF36" s="75"/>
      <c r="AG36" s="75"/>
      <c r="AH36" s="76"/>
    </row>
    <row r="37" spans="1:34">
      <c r="A37" s="25">
        <f t="shared" si="30"/>
        <v>2009</v>
      </c>
      <c r="B37" s="74">
        <f t="shared" si="31"/>
        <v>1.518</v>
      </c>
      <c r="C37" s="75">
        <f t="shared" si="17"/>
        <v>1.163</v>
      </c>
      <c r="D37" s="75">
        <f t="shared" si="17"/>
        <v>1.0680000000000001</v>
      </c>
      <c r="E37" s="75">
        <f t="shared" si="17"/>
        <v>1.1120000000000001</v>
      </c>
      <c r="F37" s="75">
        <f t="shared" si="17"/>
        <v>0.96899999999999997</v>
      </c>
      <c r="G37" s="75">
        <f t="shared" si="17"/>
        <v>0.98899999999999999</v>
      </c>
      <c r="H37" s="75">
        <f t="shared" si="17"/>
        <v>1.01</v>
      </c>
      <c r="I37" s="75"/>
      <c r="J37" s="75"/>
      <c r="K37" s="75"/>
      <c r="L37" s="75"/>
      <c r="M37" s="75"/>
      <c r="N37" s="75"/>
      <c r="O37" s="75"/>
      <c r="P37" s="76"/>
      <c r="S37" s="25">
        <f t="shared" si="32"/>
        <v>2009</v>
      </c>
      <c r="T37" s="74">
        <f t="shared" si="33"/>
        <v>1.518</v>
      </c>
      <c r="U37" s="75">
        <f t="shared" si="18"/>
        <v>1.163</v>
      </c>
      <c r="V37" s="75">
        <f t="shared" si="19"/>
        <v>1.0680000000000001</v>
      </c>
      <c r="W37" s="75">
        <f t="shared" si="20"/>
        <v>1.1120000000000001</v>
      </c>
      <c r="X37" s="75">
        <f t="shared" si="21"/>
        <v>0.96899999999999997</v>
      </c>
      <c r="Y37" s="75">
        <f t="shared" si="22"/>
        <v>0.98899999999999999</v>
      </c>
      <c r="Z37" s="75">
        <f t="shared" si="23"/>
        <v>1.01</v>
      </c>
      <c r="AA37" s="75"/>
      <c r="AB37" s="75"/>
      <c r="AC37" s="75"/>
      <c r="AD37" s="75"/>
      <c r="AE37" s="75"/>
      <c r="AF37" s="75"/>
      <c r="AG37" s="75"/>
      <c r="AH37" s="76"/>
    </row>
    <row r="38" spans="1:34">
      <c r="A38" s="25">
        <f t="shared" si="30"/>
        <v>2010</v>
      </c>
      <c r="B38" s="74">
        <f t="shared" si="31"/>
        <v>1.4179999999999999</v>
      </c>
      <c r="C38" s="75">
        <f t="shared" si="17"/>
        <v>1.2470000000000001</v>
      </c>
      <c r="D38" s="75">
        <f t="shared" si="17"/>
        <v>1.054</v>
      </c>
      <c r="E38" s="75">
        <f t="shared" si="17"/>
        <v>0.97399999999999998</v>
      </c>
      <c r="F38" s="75">
        <f t="shared" si="17"/>
        <v>1.0760000000000001</v>
      </c>
      <c r="G38" s="75">
        <f t="shared" si="17"/>
        <v>1.0049999999999999</v>
      </c>
      <c r="H38" s="75"/>
      <c r="I38" s="75"/>
      <c r="J38" s="75"/>
      <c r="K38" s="75"/>
      <c r="L38" s="75"/>
      <c r="M38" s="75"/>
      <c r="N38" s="75"/>
      <c r="O38" s="75"/>
      <c r="P38" s="76"/>
      <c r="S38" s="25">
        <f t="shared" si="32"/>
        <v>2010</v>
      </c>
      <c r="T38" s="74">
        <f t="shared" si="33"/>
        <v>1.4179999999999999</v>
      </c>
      <c r="U38" s="75">
        <f t="shared" si="18"/>
        <v>1.2470000000000001</v>
      </c>
      <c r="V38" s="75">
        <f t="shared" si="19"/>
        <v>1.054</v>
      </c>
      <c r="W38" s="75">
        <f t="shared" si="20"/>
        <v>0.97399999999999998</v>
      </c>
      <c r="X38" s="75">
        <f t="shared" si="21"/>
        <v>1.0760000000000001</v>
      </c>
      <c r="Y38" s="75">
        <f t="shared" si="22"/>
        <v>1.0049999999999999</v>
      </c>
      <c r="Z38" s="75"/>
      <c r="AA38" s="75"/>
      <c r="AB38" s="75"/>
      <c r="AC38" s="75"/>
      <c r="AD38" s="75"/>
      <c r="AE38" s="75"/>
      <c r="AF38" s="75"/>
      <c r="AG38" s="75"/>
      <c r="AH38" s="76"/>
    </row>
    <row r="39" spans="1:34">
      <c r="A39" s="25">
        <f t="shared" si="30"/>
        <v>2011</v>
      </c>
      <c r="B39" s="74">
        <f t="shared" si="31"/>
        <v>1.2649999999999999</v>
      </c>
      <c r="C39" s="75">
        <f t="shared" si="17"/>
        <v>1.161</v>
      </c>
      <c r="D39" s="75">
        <f t="shared" si="17"/>
        <v>1.0309999999999999</v>
      </c>
      <c r="E39" s="75">
        <f t="shared" si="17"/>
        <v>1.0609999999999999</v>
      </c>
      <c r="F39" s="75">
        <f t="shared" si="17"/>
        <v>0.97599999999999998</v>
      </c>
      <c r="G39" s="75"/>
      <c r="H39" s="75"/>
      <c r="I39" s="75"/>
      <c r="J39" s="75"/>
      <c r="K39" s="75"/>
      <c r="L39" s="75"/>
      <c r="M39" s="75"/>
      <c r="N39" s="75"/>
      <c r="O39" s="75"/>
      <c r="P39" s="76"/>
      <c r="S39" s="25">
        <f t="shared" si="32"/>
        <v>2011</v>
      </c>
      <c r="T39" s="74">
        <f t="shared" si="33"/>
        <v>1.2649999999999999</v>
      </c>
      <c r="U39" s="75">
        <f t="shared" si="18"/>
        <v>1.161</v>
      </c>
      <c r="V39" s="75">
        <f t="shared" si="19"/>
        <v>1.0309999999999999</v>
      </c>
      <c r="W39" s="75">
        <f t="shared" si="20"/>
        <v>1.0609999999999999</v>
      </c>
      <c r="X39" s="75">
        <f t="shared" si="21"/>
        <v>0.97599999999999998</v>
      </c>
      <c r="Y39" s="75"/>
      <c r="Z39" s="75"/>
      <c r="AA39" s="75"/>
      <c r="AB39" s="75"/>
      <c r="AC39" s="75"/>
      <c r="AD39" s="75"/>
      <c r="AE39" s="75"/>
      <c r="AF39" s="75"/>
      <c r="AG39" s="75"/>
      <c r="AH39" s="76"/>
    </row>
    <row r="40" spans="1:34">
      <c r="A40" s="25">
        <f t="shared" si="30"/>
        <v>2012</v>
      </c>
      <c r="B40" s="74">
        <f t="shared" si="31"/>
        <v>1.298</v>
      </c>
      <c r="C40" s="75">
        <f t="shared" si="17"/>
        <v>1.202</v>
      </c>
      <c r="D40" s="75">
        <f t="shared" si="17"/>
        <v>1.0369999999999999</v>
      </c>
      <c r="E40" s="75">
        <f t="shared" si="17"/>
        <v>0.998</v>
      </c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6"/>
      <c r="S40" s="25">
        <f t="shared" si="32"/>
        <v>2012</v>
      </c>
      <c r="T40" s="74">
        <f t="shared" si="33"/>
        <v>1.298</v>
      </c>
      <c r="U40" s="75">
        <f t="shared" si="18"/>
        <v>1.202</v>
      </c>
      <c r="V40" s="75">
        <f t="shared" si="19"/>
        <v>1.0369999999999999</v>
      </c>
      <c r="W40" s="75">
        <f t="shared" si="20"/>
        <v>0.998</v>
      </c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6"/>
    </row>
    <row r="41" spans="1:34">
      <c r="A41" s="25">
        <f t="shared" si="30"/>
        <v>2013</v>
      </c>
      <c r="B41" s="74">
        <f t="shared" si="31"/>
        <v>1.518</v>
      </c>
      <c r="C41" s="75">
        <f t="shared" si="17"/>
        <v>1.1339999999999999</v>
      </c>
      <c r="D41" s="75">
        <f t="shared" si="17"/>
        <v>1.1539999999999999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6"/>
      <c r="S41" s="25">
        <f t="shared" si="32"/>
        <v>2013</v>
      </c>
      <c r="T41" s="74">
        <f t="shared" si="33"/>
        <v>1.518</v>
      </c>
      <c r="U41" s="75">
        <f t="shared" si="18"/>
        <v>1.1339999999999999</v>
      </c>
      <c r="V41" s="75">
        <f t="shared" si="19"/>
        <v>1.1539999999999999</v>
      </c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6"/>
    </row>
    <row r="42" spans="1:34">
      <c r="A42" s="25">
        <f t="shared" si="30"/>
        <v>2014</v>
      </c>
      <c r="B42" s="74">
        <f t="shared" si="31"/>
        <v>1.5549999999999999</v>
      </c>
      <c r="C42" s="75">
        <f t="shared" si="17"/>
        <v>1.1359999999999999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6"/>
      <c r="S42" s="25">
        <f t="shared" si="32"/>
        <v>2014</v>
      </c>
      <c r="T42" s="74">
        <f t="shared" si="33"/>
        <v>1.5549999999999999</v>
      </c>
      <c r="U42" s="75">
        <f t="shared" si="18"/>
        <v>1.1359999999999999</v>
      </c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6"/>
    </row>
    <row r="43" spans="1:34">
      <c r="A43" s="25">
        <f t="shared" si="30"/>
        <v>2015</v>
      </c>
      <c r="B43" s="74">
        <f t="shared" si="31"/>
        <v>1.4910000000000001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6"/>
      <c r="S43" s="25">
        <f t="shared" si="32"/>
        <v>2015</v>
      </c>
      <c r="T43" s="74">
        <f t="shared" si="33"/>
        <v>1.4910000000000001</v>
      </c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6"/>
    </row>
    <row r="44" spans="1:34">
      <c r="A44" s="27">
        <f>+A24</f>
        <v>2016</v>
      </c>
      <c r="B44" s="77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1"/>
      <c r="S44" s="27">
        <f>+S24</f>
        <v>2016</v>
      </c>
      <c r="T44" s="77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1"/>
    </row>
    <row r="45" spans="1:34"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T45" s="45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</row>
    <row r="46" spans="1:34">
      <c r="A46" s="47" t="s">
        <v>46</v>
      </c>
      <c r="B46" s="47"/>
      <c r="S46" s="47" t="s">
        <v>46</v>
      </c>
      <c r="T46" s="47"/>
    </row>
    <row r="47" spans="1:34">
      <c r="A47" s="261" t="s">
        <v>47</v>
      </c>
      <c r="B47" s="40">
        <f>ROUND(AVERAGE(B41:B43),3)</f>
        <v>1.5209999999999999</v>
      </c>
      <c r="C47" s="40">
        <f>ROUND(AVERAGE(C40:C42),3)</f>
        <v>1.157</v>
      </c>
      <c r="D47" s="40">
        <f>ROUND(AVERAGE(D39:D41),3)</f>
        <v>1.0740000000000001</v>
      </c>
      <c r="E47" s="40">
        <f>ROUND(AVERAGE(E38:E40),3)</f>
        <v>1.0109999999999999</v>
      </c>
      <c r="F47" s="40">
        <f>ROUND(AVERAGE(F37:F39),3)</f>
        <v>1.0069999999999999</v>
      </c>
      <c r="G47" s="40">
        <f>ROUND(AVERAGE(G36:G38),3)</f>
        <v>0.999</v>
      </c>
      <c r="H47" s="40">
        <f>ROUND(AVERAGE(H35:H37),3)</f>
        <v>1.012</v>
      </c>
      <c r="I47" s="40">
        <f>ROUND(AVERAGE(I34:I36),3)</f>
        <v>0.99399999999999999</v>
      </c>
      <c r="J47" s="40">
        <f>ROUND(AVERAGE(J33:J35),3)</f>
        <v>1.0089999999999999</v>
      </c>
      <c r="K47" s="40">
        <f>ROUND(AVERAGE(K32:K34),3)</f>
        <v>1</v>
      </c>
      <c r="L47" s="40">
        <f>ROUND(AVERAGE(L31:L33),3)</f>
        <v>1</v>
      </c>
      <c r="M47" s="40">
        <f>ROUND(AVERAGE(M30:M32),3)</f>
        <v>1</v>
      </c>
      <c r="N47" s="40"/>
      <c r="O47" s="40"/>
      <c r="P47" s="40"/>
      <c r="S47" s="261" t="s">
        <v>47</v>
      </c>
      <c r="T47" s="40">
        <f>ROUND(AVERAGE(T41:T43),3)</f>
        <v>1.5209999999999999</v>
      </c>
      <c r="U47" s="40">
        <f>ROUND(AVERAGE(U40:U42),3)</f>
        <v>1.157</v>
      </c>
      <c r="V47" s="40">
        <f>ROUND(AVERAGE(V39:V41),3)</f>
        <v>1.0740000000000001</v>
      </c>
      <c r="W47" s="40">
        <f>ROUND(AVERAGE(W38:W40),3)</f>
        <v>1.0109999999999999</v>
      </c>
      <c r="X47" s="40">
        <f>ROUND(AVERAGE(X37:X39),3)</f>
        <v>1.0069999999999999</v>
      </c>
      <c r="Y47" s="40">
        <f>ROUND(AVERAGE(Y36:Y38),3)</f>
        <v>0.999</v>
      </c>
      <c r="Z47" s="40">
        <f>ROUND(AVERAGE(Z35:Z37),3)</f>
        <v>1.012</v>
      </c>
      <c r="AA47" s="40">
        <f>ROUND(AVERAGE(AA34:AA36),3)</f>
        <v>0.99399999999999999</v>
      </c>
      <c r="AB47" s="40">
        <f>ROUND(AVERAGE(AB33:AB35),3)</f>
        <v>1.0089999999999999</v>
      </c>
      <c r="AC47" s="40">
        <f>ROUND(AVERAGE(AC32:AC34),3)</f>
        <v>1</v>
      </c>
      <c r="AD47" s="40">
        <f>ROUND(AVERAGE(AD31:AD33),3)</f>
        <v>1</v>
      </c>
      <c r="AE47" s="40">
        <f>ROUND(AVERAGE(AE30:AE32),3)</f>
        <v>1</v>
      </c>
      <c r="AF47" s="40"/>
      <c r="AG47" s="40"/>
      <c r="AH47" s="40"/>
    </row>
    <row r="48" spans="1:34">
      <c r="A48" s="261" t="s">
        <v>48</v>
      </c>
      <c r="B48" s="40">
        <f>ROUND(AVERAGE(B39:B43),3)</f>
        <v>1.425</v>
      </c>
      <c r="C48" s="40">
        <f>ROUND(AVERAGE(C38:C42),3)</f>
        <v>1.1759999999999999</v>
      </c>
      <c r="D48" s="40">
        <f>ROUND(AVERAGE(D37:D41),3)</f>
        <v>1.069</v>
      </c>
      <c r="E48" s="40">
        <f>ROUND(AVERAGE(E36:E40),3)</f>
        <v>1.0289999999999999</v>
      </c>
      <c r="F48" s="40">
        <f>ROUND(AVERAGE(F35:F39),3)</f>
        <v>1.002</v>
      </c>
      <c r="G48" s="40">
        <f>ROUND(AVERAGE(G34:G38),3)</f>
        <v>1.0009999999999999</v>
      </c>
      <c r="H48" s="40">
        <f>ROUND(AVERAGE(H33:H37),3)</f>
        <v>1.008</v>
      </c>
      <c r="I48" s="40">
        <f>ROUND(AVERAGE(I32:I36),3)</f>
        <v>1</v>
      </c>
      <c r="J48" s="40">
        <f>ROUND(AVERAGE(J31:J35),3)</f>
        <v>1.0049999999999999</v>
      </c>
      <c r="K48" s="40">
        <f>ROUND(AVERAGE(K30:K34),3)</f>
        <v>1</v>
      </c>
      <c r="L48" s="40"/>
      <c r="M48" s="40"/>
      <c r="N48" s="40"/>
      <c r="O48" s="40"/>
      <c r="P48" s="40"/>
      <c r="S48" s="261" t="s">
        <v>48</v>
      </c>
      <c r="T48" s="40">
        <f>ROUND(AVERAGE(T39:T43),3)</f>
        <v>1.425</v>
      </c>
      <c r="U48" s="40">
        <f>ROUND(AVERAGE(U38:U42),3)</f>
        <v>1.1759999999999999</v>
      </c>
      <c r="V48" s="40">
        <f>ROUND(AVERAGE(V37:V41),3)</f>
        <v>1.069</v>
      </c>
      <c r="W48" s="40">
        <f>ROUND(AVERAGE(W36:W40),3)</f>
        <v>1.0289999999999999</v>
      </c>
      <c r="X48" s="40">
        <f>ROUND(AVERAGE(X35:X39),3)</f>
        <v>1.002</v>
      </c>
      <c r="Y48" s="40">
        <f>ROUND(AVERAGE(Y34:Y38),3)</f>
        <v>1.0009999999999999</v>
      </c>
      <c r="Z48" s="40">
        <f>ROUND(AVERAGE(Z33:Z37),3)</f>
        <v>1.008</v>
      </c>
      <c r="AA48" s="40">
        <f>ROUND(AVERAGE(AA32:AA36),3)</f>
        <v>1</v>
      </c>
      <c r="AB48" s="40">
        <f>ROUND(AVERAGE(AB31:AB35),3)</f>
        <v>1.0049999999999999</v>
      </c>
      <c r="AC48" s="40">
        <f>ROUND(AVERAGE(AC30:AC34),3)</f>
        <v>1</v>
      </c>
      <c r="AD48" s="40"/>
      <c r="AE48" s="40"/>
      <c r="AF48" s="40"/>
      <c r="AG48" s="40"/>
      <c r="AH48" s="40"/>
    </row>
    <row r="49" spans="1:1023 1025:2047 2049:3071 3073:4095 4097:5119 5121:6143 6145:7167 7169:8191 8193:9215 9217:10239 10241:11263 11265:12287 12289:13311 13313:14335 14337:15359 15361:16383">
      <c r="A49" s="261" t="s">
        <v>49</v>
      </c>
      <c r="B49" s="40">
        <f>ROUND((SUM(B39:B43)-MAX(B39:B43)-MIN(B39:B43))/3,3)</f>
        <v>1.4359999999999999</v>
      </c>
      <c r="C49" s="40">
        <f>ROUND((SUM(C38:C42)-MAX(C38:C42)-MIN(C38:C42))/3,3)</f>
        <v>1.1659999999999999</v>
      </c>
      <c r="D49" s="40">
        <f>ROUND((SUM(D37:D41)-MAX(D37:D41)-MIN(D37:D41))/3,3)</f>
        <v>1.0529999999999999</v>
      </c>
      <c r="E49" s="40">
        <f>ROUND((SUM(E36:E40)-MAX(E36:E40)-MIN(E36:E40))/3,3)</f>
        <v>1.0189999999999999</v>
      </c>
      <c r="F49" s="40">
        <f>ROUND((SUM(F35:F39)-MAX(F35:F39)-MIN(F35:F39))/3,3)</f>
        <v>0.98899999999999999</v>
      </c>
      <c r="G49" s="40">
        <f>ROUND((SUM(G34:G38)-MAX(G34:G38)-MIN(G34:G38))/3,3)</f>
        <v>1.0029999999999999</v>
      </c>
      <c r="H49" s="40">
        <f>ROUND((SUM(H33:H37)-MAX(H33:H37)-MIN(H33:H37))/3,3)</f>
        <v>1.01</v>
      </c>
      <c r="I49" s="40">
        <f>ROUND((SUM(I32:I36)-MAX(I32:I36)-MIN(I32:I36))/3,3)</f>
        <v>0.998</v>
      </c>
      <c r="J49" s="40">
        <f>ROUND((SUM(J31:J35)-MAX(J31:J35)-MIN(J31:J35))/3,3)</f>
        <v>1</v>
      </c>
      <c r="K49" s="40">
        <f>ROUND((SUM(K30:K34)-MAX(K30:K34)-MIN(K30:K34))/3,3)</f>
        <v>1</v>
      </c>
      <c r="L49" s="40"/>
      <c r="N49" s="40"/>
      <c r="O49" s="40"/>
      <c r="P49" s="40"/>
      <c r="Q49" s="45"/>
      <c r="S49" s="261" t="s">
        <v>49</v>
      </c>
      <c r="T49" s="40">
        <f>ROUND((SUM(T39:T43)-MAX(T39:T43)-MIN(T39:T43))/3,3)</f>
        <v>1.4359999999999999</v>
      </c>
      <c r="U49" s="40">
        <f>ROUND((SUM(U38:U42)-MAX(U38:U42)-MIN(U38:U42))/3,3)</f>
        <v>1.1659999999999999</v>
      </c>
      <c r="V49" s="40">
        <f>ROUND((SUM(V37:V41)-MAX(V37:V41)-MIN(V37:V41))/3,3)</f>
        <v>1.0529999999999999</v>
      </c>
      <c r="W49" s="40">
        <f>ROUND((SUM(W36:W40)-MAX(W36:W40)-MIN(W36:W40))/3,3)</f>
        <v>1.0189999999999999</v>
      </c>
      <c r="X49" s="40">
        <f>ROUND((SUM(X35:X39)-MAX(X35:X39)-MIN(X35:X39))/3,3)</f>
        <v>0.98899999999999999</v>
      </c>
      <c r="Y49" s="40">
        <f>ROUND((SUM(Y34:Y38)-MAX(Y34:Y38)-MIN(Y34:Y38))/3,3)</f>
        <v>1.0029999999999999</v>
      </c>
      <c r="Z49" s="40">
        <f>ROUND((SUM(Z33:Z37)-MAX(Z33:Z37)-MIN(Z33:Z37))/3,3)</f>
        <v>1.01</v>
      </c>
      <c r="AA49" s="40">
        <f>ROUND((SUM(AA32:AA36)-MAX(AA32:AA36)-MIN(AA32:AA36))/3,3)</f>
        <v>0.998</v>
      </c>
      <c r="AB49" s="40">
        <f>ROUND((SUM(AB31:AB35)-MAX(AB31:AB35)-MIN(AB31:AB35))/3,3)</f>
        <v>1</v>
      </c>
      <c r="AC49" s="40">
        <f>ROUND((SUM(AC30:AC34)-MAX(AC30:AC34)-MIN(AC30:AC34))/3,3)</f>
        <v>1</v>
      </c>
      <c r="AD49" s="40"/>
      <c r="AF49" s="40"/>
      <c r="AG49" s="40"/>
      <c r="AH49" s="40"/>
    </row>
    <row r="50" spans="1:1023 1025:2047 2049:3071 3073:4095 4097:5119 5121:6143 6145:7167 7169:8191 8193:9215 9217:10239 10241:11263 11265:12287 12289:13311 13313:14335 14337:15359 15361:16383">
      <c r="A50" s="262" t="s">
        <v>50</v>
      </c>
      <c r="B50" s="40">
        <f>AVERAGE(B29:B44)</f>
        <v>1.4418571428571429</v>
      </c>
      <c r="C50" s="40">
        <f>AVERAGE(C28:C44)</f>
        <v>1.1772307692307691</v>
      </c>
      <c r="D50" s="40">
        <f>AVERAGE(D27:D42)</f>
        <v>1.08775</v>
      </c>
      <c r="E50" s="40">
        <f>AVERAGE(E26:E41)</f>
        <v>1.0215454545454545</v>
      </c>
      <c r="F50" s="40">
        <f>AVERAGE(F25:F40)</f>
        <v>1.0058</v>
      </c>
      <c r="G50" s="40">
        <f>AVERAGE(G24:G39)</f>
        <v>1.000111111111111</v>
      </c>
      <c r="H50" s="40">
        <f>AVERAGE(H23:H38)</f>
        <v>1.0044999999999999</v>
      </c>
      <c r="I50" s="40">
        <f>AVERAGE(I22:I37)</f>
        <v>0.99928571428571433</v>
      </c>
      <c r="J50" s="40">
        <f>AVERAGE(J21:J36)</f>
        <v>1.0044999999999999</v>
      </c>
      <c r="K50" s="40">
        <f>AVERAGE(K20:K35)</f>
        <v>1</v>
      </c>
      <c r="L50" s="40">
        <f>AVERAGE(L19:L34)</f>
        <v>1</v>
      </c>
      <c r="M50" s="40">
        <f>AVERAGE(M18:M33)</f>
        <v>1</v>
      </c>
      <c r="N50" s="40">
        <f>AVERAGE(N17:N32)</f>
        <v>1</v>
      </c>
      <c r="O50" s="40">
        <f>AVERAGE(O17:O32)</f>
        <v>1</v>
      </c>
      <c r="P50" s="40"/>
      <c r="Q50" s="45"/>
      <c r="S50" s="262" t="s">
        <v>50</v>
      </c>
      <c r="T50" s="40">
        <f>AVERAGE(T29:T44)</f>
        <v>1.4418571428571429</v>
      </c>
      <c r="U50" s="40">
        <f>AVERAGE(U28:U44)</f>
        <v>1.1772307692307691</v>
      </c>
      <c r="V50" s="40">
        <f>AVERAGE(V27:V42)</f>
        <v>1.08775</v>
      </c>
      <c r="W50" s="40">
        <f>AVERAGE(W26:W41)</f>
        <v>1.0215454545454545</v>
      </c>
      <c r="X50" s="40">
        <f>AVERAGE(X25:X40)</f>
        <v>1.0058</v>
      </c>
      <c r="Y50" s="40">
        <f>AVERAGE(Y24:Y39)</f>
        <v>1.000111111111111</v>
      </c>
      <c r="Z50" s="40">
        <f>AVERAGE(Z23:Z38)</f>
        <v>1.0044999999999999</v>
      </c>
      <c r="AA50" s="40">
        <f>AVERAGE(AA22:AA37)</f>
        <v>0.99928571428571433</v>
      </c>
      <c r="AB50" s="40">
        <f>AVERAGE(AB21:AB36)</f>
        <v>1.0044999999999999</v>
      </c>
      <c r="AC50" s="40">
        <f>AVERAGE(AC20:AC35)</f>
        <v>1</v>
      </c>
      <c r="AD50" s="40">
        <f>AVERAGE(AD19:AD34)</f>
        <v>1</v>
      </c>
      <c r="AE50" s="40">
        <f>AVERAGE(AE18:AE33)</f>
        <v>1</v>
      </c>
      <c r="AF50" s="40">
        <f>AVERAGE(AF17:AF32)</f>
        <v>1</v>
      </c>
      <c r="AG50" s="40">
        <f>AVERAGE(AG17:AG32)</f>
        <v>1</v>
      </c>
      <c r="AH50" s="40"/>
    </row>
    <row r="51" spans="1:1023 1025:2047 2049:3071 3073:4095 4097:5119 5121:6143 6145:7167 7169:8191 8193:9215 9217:10239 10241:11263 11265:12287 12289:13311 13313:14335 14337:15359 15361:16383">
      <c r="A51" s="48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5"/>
      <c r="S51" s="48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</row>
    <row r="52" spans="1:1023 1025:2047 2049:3071 3073:4095 4097:5119 5121:6143 6145:7167 7169:8191 8193:9215 9217:10239 10241:11263 11265:12287 12289:13311 13313:14335 14337:15359 15361:16383">
      <c r="A52" s="30" t="s">
        <v>141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5"/>
      <c r="S52" s="30" t="s">
        <v>141</v>
      </c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</row>
    <row r="53" spans="1:1023 1025:2047 2049:3071 3073:4095 4097:5119 5121:6143 6145:7167 7169:8191 8193:9215 9217:10239 10241:11263 11265:12287 12289:13311 13313:14335 14337:15359 15361:16383">
      <c r="A53" s="261" t="s">
        <v>51</v>
      </c>
      <c r="B53" s="40">
        <f>ROUND(SUM(C21:C23)/SUM(B21:B23),3)</f>
        <v>1.5209999999999999</v>
      </c>
      <c r="C53" s="40">
        <f>ROUND(SUM(D20:D22)/SUM(C20:C22),3)</f>
        <v>1.1579999999999999</v>
      </c>
      <c r="D53" s="40">
        <f>ROUND(SUM(E19:E21)/SUM(D19:D21),3)</f>
        <v>1.07</v>
      </c>
      <c r="E53" s="40">
        <f>ROUND(SUM(F18:F20)/SUM(E18:E20),3)</f>
        <v>1.0109999999999999</v>
      </c>
      <c r="F53" s="40">
        <f>ROUND(SUM(G17:G19)/SUM(F17:F19),3)</f>
        <v>1.006</v>
      </c>
      <c r="G53" s="40">
        <f>ROUND(SUM(H16:H18)/SUM(G16:G18),3)</f>
        <v>0.999</v>
      </c>
      <c r="H53" s="40">
        <f>ROUND(SUM(I15:I17)/SUM(H15:H17),3)</f>
        <v>1.0109999999999999</v>
      </c>
      <c r="I53" s="40">
        <f>ROUND(SUM(J14:J16)/SUM(I14:I16),3)</f>
        <v>0.99399999999999999</v>
      </c>
      <c r="J53" s="40">
        <f>ROUND(SUM(K13:K15)/SUM(J13:J15),3)</f>
        <v>1.01</v>
      </c>
      <c r="K53" s="40">
        <f>ROUND(SUM(L12:L14)/SUM(K12:K14),3)</f>
        <v>1</v>
      </c>
      <c r="L53" s="40">
        <f>ROUND(SUM(M11:M13)/SUM(L11:L13),3)</f>
        <v>1</v>
      </c>
      <c r="M53" s="40">
        <f>ROUND(SUM(N10:N12)/SUM(M10:M12),3)</f>
        <v>1</v>
      </c>
      <c r="N53" s="40">
        <f>ROUND(SUM(O9:O11)/SUM(N9:N11),3)</f>
        <v>1</v>
      </c>
      <c r="O53" s="40"/>
      <c r="P53" s="40"/>
      <c r="Q53" s="45"/>
      <c r="S53" s="261" t="s">
        <v>51</v>
      </c>
      <c r="T53" s="40">
        <f>ROUND(SUM(U21:U23)/SUM(T21:T23),3)</f>
        <v>1.5209999999999999</v>
      </c>
      <c r="U53" s="40">
        <f>ROUND(SUM(V20:V22)/SUM(U20:U22),3)</f>
        <v>1.1579999999999999</v>
      </c>
      <c r="V53" s="40">
        <f>ROUND(SUM(W19:W21)/SUM(V19:V21),3)</f>
        <v>1.07</v>
      </c>
      <c r="W53" s="40">
        <f>ROUND(SUM(X18:X20)/SUM(W18:W20),3)</f>
        <v>1.0109999999999999</v>
      </c>
      <c r="X53" s="40">
        <f>ROUND(SUM(Y17:Y19)/SUM(X17:X19),3)</f>
        <v>1.006</v>
      </c>
      <c r="Y53" s="40">
        <f>ROUND(SUM(Z16:Z18)/SUM(Y16:Y18),3)</f>
        <v>0.999</v>
      </c>
      <c r="Z53" s="40">
        <f>ROUND(SUM(AA15:AA17)/SUM(Z15:Z17),3)</f>
        <v>1.0109999999999999</v>
      </c>
      <c r="AA53" s="40">
        <f>ROUND(SUM(AB14:AB16)/SUM(AA14:AA16),3)</f>
        <v>0.99399999999999999</v>
      </c>
      <c r="AB53" s="40">
        <f>ROUND(SUM(AC13:AC15)/SUM(AB13:AB15),3)</f>
        <v>1.01</v>
      </c>
      <c r="AC53" s="40">
        <f>ROUND(SUM(AD12:AD14)/SUM(AC12:AC14),3)</f>
        <v>1</v>
      </c>
      <c r="AD53" s="40">
        <f>ROUND(SUM(AE11:AE13)/SUM(AD11:AD13),3)</f>
        <v>1</v>
      </c>
      <c r="AE53" s="40">
        <f>ROUND(SUM(AF10:AF12)/SUM(AE10:AE12),3)</f>
        <v>1</v>
      </c>
      <c r="AF53" s="40"/>
      <c r="AG53" s="40"/>
      <c r="AH53" s="40"/>
    </row>
    <row r="54" spans="1:1023 1025:2047 2049:3071 3073:4095 4097:5119 5121:6143 6145:7167 7169:8191 8193:9215 9217:10239 10241:11263 11265:12287 12289:13311 13313:14335 14337:15359 15361:16383">
      <c r="A54" s="261" t="s">
        <v>52</v>
      </c>
      <c r="B54" s="40">
        <f>ROUND(SUM(C19:C23)/SUM(B19:B23),3)</f>
        <v>1.4119999999999999</v>
      </c>
      <c r="C54" s="40">
        <f>ROUND(SUM(D18:D22)/SUM(C18:C22),3)</f>
        <v>1.1759999999999999</v>
      </c>
      <c r="D54" s="40">
        <f>ROUND(SUM(E17:E21)/SUM(D17:D21),3)</f>
        <v>1.0660000000000001</v>
      </c>
      <c r="E54" s="40">
        <f>ROUND(SUM(F16:F20)/SUM(E16:E20),3)</f>
        <v>1.0269999999999999</v>
      </c>
      <c r="F54" s="40">
        <f>ROUND(SUM(G15:G19)/SUM(F15:F19),3)</f>
        <v>1.002</v>
      </c>
      <c r="G54" s="40">
        <f>ROUND(SUM(H14:H18)/SUM(G14:G18),3)</f>
        <v>1.0009999999999999</v>
      </c>
      <c r="H54" s="40">
        <f>ROUND(SUM(I13:I17)/SUM(H13:H17),3)</f>
        <v>1.008</v>
      </c>
      <c r="I54" s="40">
        <f>ROUND(SUM(J12:J16)/SUM(I12:I16),3)</f>
        <v>1</v>
      </c>
      <c r="J54" s="40">
        <f>ROUND(SUM(K11:K15)/SUM(J11:J15),3)</f>
        <v>1.006</v>
      </c>
      <c r="K54" s="40">
        <f>ROUND(SUM(L10:L14)/SUM(K10:K14),3)</f>
        <v>1</v>
      </c>
      <c r="L54" s="40"/>
      <c r="P54" s="40"/>
      <c r="Q54" s="45"/>
      <c r="S54" s="261" t="s">
        <v>52</v>
      </c>
      <c r="T54" s="40">
        <f>ROUND(SUM(U19:U23)/SUM(T19:T23),3)</f>
        <v>1.4119999999999999</v>
      </c>
      <c r="U54" s="40">
        <f>ROUND(SUM(V18:V22)/SUM(U18:U22),3)</f>
        <v>1.1759999999999999</v>
      </c>
      <c r="V54" s="40">
        <f>ROUND(SUM(W17:W21)/SUM(V17:V21),3)</f>
        <v>1.0660000000000001</v>
      </c>
      <c r="W54" s="40">
        <f>ROUND(SUM(X16:X20)/SUM(W16:W20),3)</f>
        <v>1.0269999999999999</v>
      </c>
      <c r="X54" s="40">
        <f>ROUND(SUM(Y15:Y19)/SUM(X15:X19),3)</f>
        <v>1.002</v>
      </c>
      <c r="Y54" s="40">
        <f>ROUND(SUM(Z14:Z18)/SUM(Y14:Y18),3)</f>
        <v>1.0009999999999999</v>
      </c>
      <c r="Z54" s="40">
        <f>ROUND(SUM(AA13:AA17)/SUM(Z13:Z17),3)</f>
        <v>1.008</v>
      </c>
      <c r="AA54" s="40">
        <f>ROUND(SUM(AB12:AB16)/SUM(AA12:AA16),3)</f>
        <v>1</v>
      </c>
      <c r="AB54" s="40">
        <f>ROUND(SUM(AC11:AC15)/SUM(AB11:AB15),3)</f>
        <v>1.006</v>
      </c>
      <c r="AC54" s="40">
        <f>ROUND(SUM(AD10:AD14)/SUM(AC10:AC14),3)</f>
        <v>1</v>
      </c>
      <c r="AD54" s="40"/>
      <c r="AH54" s="40"/>
    </row>
    <row r="55" spans="1:1023 1025:2047 2049:3071 3073:4095 4097:5119 5121:6143 6145:7167 7169:8191 8193:9215 9217:10239 10241:11263 11265:12287 12289:13311 13313:14335 14337:15359 15361:16383">
      <c r="A55" s="261" t="s">
        <v>142</v>
      </c>
      <c r="B55" s="40">
        <f>SUM(C$10:C23)/SUM(B$10:B23)</f>
        <v>1.4251183045479019</v>
      </c>
      <c r="C55" s="40">
        <f>SUM(D$10:D22)/SUM(C$10:C22)</f>
        <v>1.1705184898042549</v>
      </c>
      <c r="D55" s="40">
        <f>SUM(E$10:E21)/SUM(D$10:D21)</f>
        <v>1.0827846471363329</v>
      </c>
      <c r="E55" s="40">
        <f>SUM(F$10:F20)/SUM(E$10:E20)</f>
        <v>1.019401253800494</v>
      </c>
      <c r="F55" s="40">
        <f>SUM(G$10:G19)/SUM(F$10:F19)</f>
        <v>1.0052197523179993</v>
      </c>
      <c r="G55" s="40">
        <f>SUM(H$10:H18)/SUM(G$10:G18)</f>
        <v>0.99998571393316626</v>
      </c>
      <c r="H55" s="40">
        <f>SUM(I$10:I17)/SUM(H$10:H17)</f>
        <v>1.0050559392385805</v>
      </c>
      <c r="I55" s="40">
        <f>SUM(J$10:J16)/SUM(I$10:I16)</f>
        <v>0.999296531204931</v>
      </c>
      <c r="J55" s="40">
        <f>SUM(K$10:K15)/SUM(J$10:J15)</f>
        <v>1.0054411569498982</v>
      </c>
      <c r="K55" s="40">
        <f>SUM(L$10:L14)/SUM(K$10:K14)</f>
        <v>1.0000043837953825</v>
      </c>
      <c r="L55" s="40">
        <f>SUM(M$10:M13)/SUM(L$10:L13)</f>
        <v>1</v>
      </c>
      <c r="M55" s="40">
        <f>SUM(N$10:N12)/SUM(M$10:M12)</f>
        <v>1</v>
      </c>
      <c r="N55" s="40">
        <f>SUM(O$10:O11)/SUM(N$10:N11)</f>
        <v>1</v>
      </c>
      <c r="O55" s="40">
        <f>SUM(P$10:P10)/SUM(O$10:O10)</f>
        <v>1</v>
      </c>
      <c r="P55" s="40"/>
      <c r="Q55" s="45"/>
      <c r="S55" s="261" t="s">
        <v>142</v>
      </c>
      <c r="T55" s="40">
        <f>SUM(U$10:U23)/SUM(T$10:T23)</f>
        <v>1.4251183045479019</v>
      </c>
      <c r="U55" s="40">
        <f>SUM(V$10:V22)/SUM(U$10:U22)</f>
        <v>1.1705184898042549</v>
      </c>
      <c r="V55" s="40">
        <f>SUM(W$10:W21)/SUM(V$10:V21)</f>
        <v>1.0827846471363329</v>
      </c>
      <c r="W55" s="40">
        <f>SUM(X$10:X20)/SUM(W$10:W20)</f>
        <v>1.019401253800494</v>
      </c>
      <c r="X55" s="40">
        <f>SUM(Y$10:Y19)/SUM(X$10:X19)</f>
        <v>1.0052197523179993</v>
      </c>
      <c r="Y55" s="40">
        <f>SUM(Z$10:Z18)/SUM(Y$10:Y18)</f>
        <v>0.99998571393316626</v>
      </c>
      <c r="Z55" s="40">
        <f>SUM(AA$10:AA17)/SUM(Z$10:Z17)</f>
        <v>1.0050559392385805</v>
      </c>
      <c r="AA55" s="40">
        <f>SUM(AB$10:AB16)/SUM(AA$10:AA16)</f>
        <v>0.999296531204931</v>
      </c>
      <c r="AB55" s="40">
        <f>SUM(AC$10:AC15)/SUM(AB$10:AB15)</f>
        <v>1.0054411569498982</v>
      </c>
      <c r="AC55" s="40">
        <f>SUM(AD$10:AD14)/SUM(AC$10:AC14)</f>
        <v>1.0000043837953825</v>
      </c>
      <c r="AD55" s="40">
        <f>SUM(AE$10:AE13)/SUM(AD$10:AD13)</f>
        <v>1</v>
      </c>
      <c r="AE55" s="40">
        <f>SUM(AF$10:AF12)/SUM(AE$10:AE12)</f>
        <v>1</v>
      </c>
      <c r="AF55" s="40">
        <f>SUM(AG$10:AG11)/SUM(AF$10:AF11)</f>
        <v>1</v>
      </c>
      <c r="AG55" s="40">
        <f>SUM(AH$10:AH10)/SUM(AG$10:AG10)</f>
        <v>1</v>
      </c>
      <c r="AH55" s="40"/>
    </row>
    <row r="56" spans="1:1023 1025:2047 2049:3071 3073:4095 4097:5119 5121:6143 6145:7167 7169:8191 8193:9215 9217:10239 10241:11263 11265:12287 12289:13311 13313:14335 14337:15359 15361:16383"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5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</row>
    <row r="57" spans="1:1023 1025:2047 2049:3071 3073:4095 4097:5119 5121:6143 6145:7167 7169:8191 8193:9215 9217:10239 10241:11263 11265:12287 12289:13311 13313:14335 14337:15359 15361:16383" hidden="1">
      <c r="A57" s="32" t="s">
        <v>53</v>
      </c>
      <c r="B57" s="49">
        <v>1.33</v>
      </c>
      <c r="C57" s="49">
        <v>1.1299999999999999</v>
      </c>
      <c r="D57" s="49">
        <v>1.07</v>
      </c>
      <c r="E57" s="49">
        <v>1.0269999999999999</v>
      </c>
      <c r="F57" s="49">
        <v>1.01</v>
      </c>
      <c r="G57" s="49">
        <v>1.004</v>
      </c>
      <c r="H57" s="49">
        <v>1.002</v>
      </c>
      <c r="I57" s="49">
        <v>1.0009999999999999</v>
      </c>
      <c r="J57" s="49">
        <v>1.0009999999999999</v>
      </c>
      <c r="K57" s="49">
        <v>1.0006665556049095</v>
      </c>
      <c r="L57" s="49">
        <v>1</v>
      </c>
      <c r="M57" s="49">
        <v>1</v>
      </c>
      <c r="N57" s="49">
        <v>1</v>
      </c>
      <c r="O57" s="49">
        <v>1</v>
      </c>
      <c r="P57" s="49">
        <v>1</v>
      </c>
      <c r="Q57" s="45"/>
      <c r="S57" s="32" t="s">
        <v>53</v>
      </c>
      <c r="T57" s="49">
        <v>1.33</v>
      </c>
      <c r="U57" s="49">
        <v>1.1299999999999999</v>
      </c>
      <c r="V57" s="49">
        <v>1.07</v>
      </c>
      <c r="W57" s="49">
        <v>1.0269999999999999</v>
      </c>
      <c r="X57" s="49">
        <v>1.01</v>
      </c>
      <c r="Y57" s="49">
        <v>1.004</v>
      </c>
      <c r="Z57" s="49">
        <v>1.002</v>
      </c>
      <c r="AA57" s="49">
        <v>1.0009999999999999</v>
      </c>
      <c r="AB57" s="49">
        <v>1.0009999999999999</v>
      </c>
      <c r="AC57" s="49">
        <v>1.0006665556049095</v>
      </c>
      <c r="AD57" s="49">
        <v>1</v>
      </c>
      <c r="AE57" s="49">
        <v>1</v>
      </c>
      <c r="AF57" s="49">
        <v>1</v>
      </c>
      <c r="AG57" s="49">
        <v>1</v>
      </c>
      <c r="AH57" s="49">
        <v>1</v>
      </c>
    </row>
    <row r="58" spans="1:1023 1025:2047 2049:3071 3073:4095 4097:5119 5121:6143 6145:7167 7169:8191 8193:9215 9217:10239 10241:11263 11265:12287 12289:13311 13313:14335 14337:15359 15361:16383" hidden="1">
      <c r="A58" s="32" t="s">
        <v>54</v>
      </c>
      <c r="B58" s="50">
        <f>AVERAGE(B38:B42)</f>
        <v>1.4107999999999998</v>
      </c>
      <c r="C58" s="50">
        <v>1.2</v>
      </c>
      <c r="D58" s="50">
        <v>1.07</v>
      </c>
      <c r="E58" s="50">
        <v>1.02</v>
      </c>
      <c r="F58" s="50">
        <v>1.01</v>
      </c>
      <c r="G58" s="50">
        <v>1.0049999999999999</v>
      </c>
      <c r="H58" s="50">
        <v>1.0049999999999999</v>
      </c>
      <c r="I58" s="50">
        <v>1.0009999999999999</v>
      </c>
      <c r="J58" s="50">
        <v>1.0009999999999999</v>
      </c>
      <c r="K58" s="50">
        <v>1</v>
      </c>
      <c r="L58" s="50">
        <v>1</v>
      </c>
      <c r="M58" s="50">
        <v>1</v>
      </c>
      <c r="N58" s="50">
        <v>1</v>
      </c>
      <c r="O58" s="50">
        <v>1</v>
      </c>
      <c r="P58" s="50">
        <v>1</v>
      </c>
      <c r="Q58" s="45"/>
      <c r="S58" s="32" t="s">
        <v>54</v>
      </c>
      <c r="T58" s="50">
        <f>AVERAGE(T38:T42)</f>
        <v>1.4107999999999998</v>
      </c>
      <c r="U58" s="50">
        <v>1.2</v>
      </c>
      <c r="V58" s="50">
        <v>1.07</v>
      </c>
      <c r="W58" s="50">
        <v>1.02</v>
      </c>
      <c r="X58" s="50">
        <v>1.01</v>
      </c>
      <c r="Y58" s="50">
        <v>1.0049999999999999</v>
      </c>
      <c r="Z58" s="50">
        <v>1.0049999999999999</v>
      </c>
      <c r="AA58" s="50">
        <v>1.0009999999999999</v>
      </c>
      <c r="AB58" s="50">
        <v>1.0009999999999999</v>
      </c>
      <c r="AC58" s="50">
        <v>1</v>
      </c>
      <c r="AD58" s="50">
        <v>1</v>
      </c>
      <c r="AE58" s="50">
        <v>1</v>
      </c>
      <c r="AF58" s="50">
        <v>1</v>
      </c>
      <c r="AG58" s="50">
        <v>1</v>
      </c>
      <c r="AH58" s="50">
        <v>1</v>
      </c>
    </row>
    <row r="59" spans="1:1023 1025:2047 2049:3071 3073:4095 4097:5119 5121:6143 6145:7167 7169:8191 8193:9215 9217:10239 10241:11263 11265:12287 12289:13311 13313:14335 14337:15359 15361:16383" hidden="1"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5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</row>
    <row r="60" spans="1:1023 1025:2047 2049:3071 3073:4095 4097:5119 5121:6143 6145:7167 7169:8191 8193:9215 9217:10239 10241:11263 11265:12287 12289:13311 13313:14335 14337:15359 15361:16383">
      <c r="A60" s="40" t="s">
        <v>55</v>
      </c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486"/>
      <c r="M60" s="486"/>
      <c r="N60" s="486"/>
      <c r="O60" s="486"/>
      <c r="P60" s="487"/>
      <c r="Q60"/>
      <c r="R60" s="40"/>
      <c r="S60" s="40" t="s">
        <v>55</v>
      </c>
      <c r="T60" s="500">
        <f>+T49</f>
        <v>1.4359999999999999</v>
      </c>
      <c r="U60" s="501">
        <f>+U49</f>
        <v>1.1659999999999999</v>
      </c>
      <c r="V60" s="501">
        <f>+V53</f>
        <v>1.07</v>
      </c>
      <c r="W60" s="501">
        <f>+W48</f>
        <v>1.0289999999999999</v>
      </c>
      <c r="X60" s="501">
        <f>+X58</f>
        <v>1.01</v>
      </c>
      <c r="Y60" s="501">
        <f>+Y57</f>
        <v>1.004</v>
      </c>
      <c r="Z60" s="501">
        <f>+Z58</f>
        <v>1.0049999999999999</v>
      </c>
      <c r="AA60" s="501">
        <f t="shared" ref="AA60:AH60" si="34">+AA58</f>
        <v>1.0009999999999999</v>
      </c>
      <c r="AB60" s="501">
        <f t="shared" si="34"/>
        <v>1.0009999999999999</v>
      </c>
      <c r="AC60" s="501">
        <f t="shared" si="34"/>
        <v>1</v>
      </c>
      <c r="AD60" s="501">
        <f t="shared" si="34"/>
        <v>1</v>
      </c>
      <c r="AE60" s="501">
        <f t="shared" si="34"/>
        <v>1</v>
      </c>
      <c r="AF60" s="501">
        <f t="shared" si="34"/>
        <v>1</v>
      </c>
      <c r="AG60" s="501">
        <f t="shared" si="34"/>
        <v>1</v>
      </c>
      <c r="AH60" s="502">
        <f t="shared" si="34"/>
        <v>1</v>
      </c>
      <c r="AI6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  <c r="IW60" s="40"/>
      <c r="IX60" s="40"/>
      <c r="IY60" s="40"/>
      <c r="IZ60" s="40"/>
      <c r="JA60" s="40"/>
      <c r="JB60" s="40"/>
      <c r="JC60" s="40"/>
      <c r="JD60" s="40"/>
      <c r="JE60" s="40"/>
      <c r="JF60" s="40"/>
      <c r="JG60" s="40"/>
      <c r="JH60" s="40"/>
      <c r="JI60" s="40"/>
      <c r="JJ60" s="40"/>
      <c r="JK60" s="40"/>
      <c r="JM60" s="40"/>
      <c r="JN60" s="40"/>
      <c r="JO60" s="40"/>
      <c r="JP60" s="40"/>
      <c r="JQ60" s="40"/>
      <c r="JR60" s="40"/>
      <c r="JS60" s="40"/>
      <c r="JT60" s="40"/>
      <c r="JU60" s="40"/>
      <c r="JV60" s="40"/>
      <c r="JW60" s="40"/>
      <c r="JX60" s="40"/>
      <c r="JY60" s="40"/>
      <c r="JZ60" s="40"/>
      <c r="KA60" s="40"/>
      <c r="KC60" s="40"/>
      <c r="KD60" s="40"/>
      <c r="KE60" s="40"/>
      <c r="KF60" s="40"/>
      <c r="KG60" s="40"/>
      <c r="KH60" s="40"/>
      <c r="KI60" s="40"/>
      <c r="KJ60" s="40"/>
      <c r="KK60" s="40"/>
      <c r="KL60" s="40"/>
      <c r="KM60" s="40"/>
      <c r="KN60" s="40"/>
      <c r="KO60" s="40"/>
      <c r="KP60" s="40"/>
      <c r="KQ60" s="40"/>
      <c r="KS60" s="40"/>
      <c r="KT60" s="40"/>
      <c r="KU60" s="40"/>
      <c r="KV60" s="40"/>
      <c r="KW60" s="40"/>
      <c r="KX60" s="40"/>
      <c r="KY60" s="40"/>
      <c r="KZ60" s="40"/>
      <c r="LA60" s="40"/>
      <c r="LB60" s="40"/>
      <c r="LC60" s="40"/>
      <c r="LD60" s="40"/>
      <c r="LE60" s="40"/>
      <c r="LF60" s="40"/>
      <c r="LG60" s="40"/>
      <c r="LI60" s="40"/>
      <c r="LJ60" s="40"/>
      <c r="LK60" s="40"/>
      <c r="LL60" s="40"/>
      <c r="LM60" s="40"/>
      <c r="LN60" s="40"/>
      <c r="LO60" s="40"/>
      <c r="LP60" s="40"/>
      <c r="LQ60" s="40"/>
      <c r="LR60" s="40"/>
      <c r="LS60" s="40"/>
      <c r="LT60" s="40"/>
      <c r="LU60" s="40"/>
      <c r="LV60" s="40"/>
      <c r="LW60" s="40"/>
      <c r="LY60" s="40"/>
      <c r="LZ60" s="40"/>
      <c r="MA60" s="40"/>
      <c r="MB60" s="40"/>
      <c r="MC60" s="40"/>
      <c r="MD60" s="40"/>
      <c r="ME60" s="40"/>
      <c r="MF60" s="40"/>
      <c r="MG60" s="40"/>
      <c r="MH60" s="40"/>
      <c r="MI60" s="40"/>
      <c r="MJ60" s="40"/>
      <c r="MK60" s="40"/>
      <c r="ML60" s="40"/>
      <c r="MM60" s="40"/>
      <c r="MO60" s="40"/>
      <c r="MP60" s="40"/>
      <c r="MQ60" s="40"/>
      <c r="MR60" s="40"/>
      <c r="MS60" s="40"/>
      <c r="MT60" s="40"/>
      <c r="MU60" s="40"/>
      <c r="MV60" s="40"/>
      <c r="MW60" s="40"/>
      <c r="MX60" s="40"/>
      <c r="MY60" s="40"/>
      <c r="MZ60" s="40"/>
      <c r="NA60" s="40"/>
      <c r="NB60" s="40"/>
      <c r="NC60" s="40"/>
      <c r="NE60" s="40"/>
      <c r="NF60" s="40"/>
      <c r="NG60" s="40"/>
      <c r="NH60" s="40"/>
      <c r="NI60" s="40"/>
      <c r="NJ60" s="40"/>
      <c r="NK60" s="40"/>
      <c r="NL60" s="40"/>
      <c r="NM60" s="40"/>
      <c r="NN60" s="40"/>
      <c r="NO60" s="40"/>
      <c r="NP60" s="40"/>
      <c r="NQ60" s="40"/>
      <c r="NR60" s="40"/>
      <c r="NS60" s="40"/>
      <c r="NU60" s="40"/>
      <c r="NV60" s="40"/>
      <c r="NW60" s="40"/>
      <c r="NX60" s="40"/>
      <c r="NY60" s="40"/>
      <c r="NZ60" s="40"/>
      <c r="OA60" s="40"/>
      <c r="OB60" s="40"/>
      <c r="OC60" s="40"/>
      <c r="OD60" s="40"/>
      <c r="OE60" s="40"/>
      <c r="OF60" s="40"/>
      <c r="OG60" s="40"/>
      <c r="OH60" s="40"/>
      <c r="OI60" s="40"/>
      <c r="OK60" s="40"/>
      <c r="OL60" s="40"/>
      <c r="OM60" s="40"/>
      <c r="ON60" s="40"/>
      <c r="OO60" s="40"/>
      <c r="OP60" s="40"/>
      <c r="OQ60" s="40"/>
      <c r="OR60" s="40"/>
      <c r="OS60" s="40"/>
      <c r="OT60" s="40"/>
      <c r="OU60" s="40"/>
      <c r="OV60" s="40"/>
      <c r="OW60" s="40"/>
      <c r="OX60" s="40"/>
      <c r="OY60" s="40"/>
      <c r="PA60" s="40"/>
      <c r="PB60" s="40"/>
      <c r="PC60" s="40"/>
      <c r="PD60" s="40"/>
      <c r="PE60" s="40"/>
      <c r="PF60" s="40"/>
      <c r="PG60" s="40"/>
      <c r="PH60" s="40"/>
      <c r="PI60" s="40"/>
      <c r="PJ60" s="40"/>
      <c r="PK60" s="40"/>
      <c r="PL60" s="40"/>
      <c r="PM60" s="40"/>
      <c r="PN60" s="40"/>
      <c r="PO60" s="40"/>
      <c r="PQ60" s="40"/>
      <c r="PR60" s="40"/>
      <c r="PS60" s="40"/>
      <c r="PT60" s="40"/>
      <c r="PU60" s="40"/>
      <c r="PV60" s="40"/>
      <c r="PW60" s="40"/>
      <c r="PX60" s="40"/>
      <c r="PY60" s="40"/>
      <c r="PZ60" s="40"/>
      <c r="QA60" s="40"/>
      <c r="QB60" s="40"/>
      <c r="QC60" s="40"/>
      <c r="QD60" s="40"/>
      <c r="QE60" s="40"/>
      <c r="QG60" s="40"/>
      <c r="QH60" s="40"/>
      <c r="QI60" s="40"/>
      <c r="QJ60" s="40"/>
      <c r="QK60" s="40"/>
      <c r="QL60" s="40"/>
      <c r="QM60" s="40"/>
      <c r="QN60" s="40"/>
      <c r="QO60" s="40"/>
      <c r="QP60" s="40"/>
      <c r="QQ60" s="40"/>
      <c r="QR60" s="40"/>
      <c r="QS60" s="40"/>
      <c r="QT60" s="40"/>
      <c r="QU60" s="40"/>
      <c r="QW60" s="40"/>
      <c r="QX60" s="40"/>
      <c r="QY60" s="40"/>
      <c r="QZ60" s="40"/>
      <c r="RA60" s="40"/>
      <c r="RB60" s="40"/>
      <c r="RC60" s="40"/>
      <c r="RD60" s="40"/>
      <c r="RE60" s="40"/>
      <c r="RF60" s="40"/>
      <c r="RG60" s="40"/>
      <c r="RH60" s="40"/>
      <c r="RI60" s="40"/>
      <c r="RJ60" s="40"/>
      <c r="RK60" s="40"/>
      <c r="RM60" s="40"/>
      <c r="RN60" s="40"/>
      <c r="RO60" s="40"/>
      <c r="RP60" s="40"/>
      <c r="RQ60" s="40"/>
      <c r="RR60" s="40"/>
      <c r="RS60" s="40"/>
      <c r="RT60" s="40"/>
      <c r="RU60" s="40"/>
      <c r="RV60" s="40"/>
      <c r="RW60" s="40"/>
      <c r="RX60" s="40"/>
      <c r="RY60" s="40"/>
      <c r="RZ60" s="40"/>
      <c r="SA60" s="40"/>
      <c r="SC60" s="40"/>
      <c r="SD60" s="40"/>
      <c r="SE60" s="40"/>
      <c r="SF60" s="40"/>
      <c r="SG60" s="40"/>
      <c r="SH60" s="40"/>
      <c r="SI60" s="40"/>
      <c r="SJ60" s="40"/>
      <c r="SK60" s="40"/>
      <c r="SL60" s="40"/>
      <c r="SM60" s="40"/>
      <c r="SN60" s="40"/>
      <c r="SO60" s="40"/>
      <c r="SP60" s="40"/>
      <c r="SQ60" s="40"/>
      <c r="SS60" s="40"/>
      <c r="ST60" s="40"/>
      <c r="SU60" s="40"/>
      <c r="SV60" s="40"/>
      <c r="SW60" s="40"/>
      <c r="SX60" s="40"/>
      <c r="SY60" s="40"/>
      <c r="SZ60" s="40"/>
      <c r="TA60" s="40"/>
      <c r="TB60" s="40"/>
      <c r="TC60" s="40"/>
      <c r="TD60" s="40"/>
      <c r="TE60" s="40"/>
      <c r="TF60" s="40"/>
      <c r="TG60" s="40"/>
      <c r="TI60" s="40"/>
      <c r="TJ60" s="40"/>
      <c r="TK60" s="40"/>
      <c r="TL60" s="40"/>
      <c r="TM60" s="40"/>
      <c r="TN60" s="40"/>
      <c r="TO60" s="40"/>
      <c r="TP60" s="40"/>
      <c r="TQ60" s="40"/>
      <c r="TR60" s="40"/>
      <c r="TS60" s="40"/>
      <c r="TT60" s="40"/>
      <c r="TU60" s="40"/>
      <c r="TV60" s="40"/>
      <c r="TW60" s="40"/>
      <c r="TY60" s="40"/>
      <c r="TZ60" s="40"/>
      <c r="UA60" s="40"/>
      <c r="UB60" s="40"/>
      <c r="UC60" s="40"/>
      <c r="UD60" s="40"/>
      <c r="UE60" s="40"/>
      <c r="UF60" s="40"/>
      <c r="UG60" s="40"/>
      <c r="UH60" s="40"/>
      <c r="UI60" s="40"/>
      <c r="UJ60" s="40"/>
      <c r="UK60" s="40"/>
      <c r="UL60" s="40"/>
      <c r="UM60" s="40"/>
      <c r="UO60" s="40"/>
      <c r="UP60" s="40"/>
      <c r="UQ60" s="40"/>
      <c r="UR60" s="40"/>
      <c r="US60" s="40"/>
      <c r="UT60" s="40"/>
      <c r="UU60" s="40"/>
      <c r="UV60" s="40"/>
      <c r="UW60" s="40"/>
      <c r="UX60" s="40"/>
      <c r="UY60" s="40"/>
      <c r="UZ60" s="40"/>
      <c r="VA60" s="40"/>
      <c r="VB60" s="40"/>
      <c r="VC60" s="40"/>
      <c r="VE60" s="40"/>
      <c r="VF60" s="40"/>
      <c r="VG60" s="40"/>
      <c r="VH60" s="40"/>
      <c r="VI60" s="40"/>
      <c r="VJ60" s="40"/>
      <c r="VK60" s="40"/>
      <c r="VL60" s="40"/>
      <c r="VM60" s="40"/>
      <c r="VN60" s="40"/>
      <c r="VO60" s="40"/>
      <c r="VP60" s="40"/>
      <c r="VQ60" s="40"/>
      <c r="VR60" s="40"/>
      <c r="VS60" s="40"/>
      <c r="VU60" s="40"/>
      <c r="VV60" s="40"/>
      <c r="VW60" s="40"/>
      <c r="VX60" s="40"/>
      <c r="VY60" s="40"/>
      <c r="VZ60" s="40"/>
      <c r="WA60" s="40"/>
      <c r="WB60" s="40"/>
      <c r="WC60" s="40"/>
      <c r="WD60" s="40"/>
      <c r="WE60" s="40"/>
      <c r="WF60" s="40"/>
      <c r="WG60" s="40"/>
      <c r="WH60" s="40"/>
      <c r="WI60" s="40"/>
      <c r="WK60" s="40"/>
      <c r="WL60" s="40"/>
      <c r="WM60" s="40"/>
      <c r="WN60" s="40"/>
      <c r="WO60" s="40"/>
      <c r="WP60" s="40"/>
      <c r="WQ60" s="40"/>
      <c r="WR60" s="40"/>
      <c r="WS60" s="40"/>
      <c r="WT60" s="40"/>
      <c r="WU60" s="40"/>
      <c r="WV60" s="40"/>
      <c r="WW60" s="40"/>
      <c r="WX60" s="40"/>
      <c r="WY60" s="40"/>
      <c r="XA60" s="40"/>
      <c r="XB60" s="40"/>
      <c r="XC60" s="40"/>
      <c r="XD60" s="40"/>
      <c r="XE60" s="40"/>
      <c r="XF60" s="40"/>
      <c r="XG60" s="40"/>
      <c r="XH60" s="40"/>
      <c r="XI60" s="40"/>
      <c r="XJ60" s="40"/>
      <c r="XK60" s="40"/>
      <c r="XL60" s="40"/>
      <c r="XM60" s="40"/>
      <c r="XN60" s="40"/>
      <c r="XO60" s="40"/>
      <c r="XQ60" s="40"/>
      <c r="XR60" s="40"/>
      <c r="XS60" s="40"/>
      <c r="XT60" s="40"/>
      <c r="XU60" s="40"/>
      <c r="XV60" s="40"/>
      <c r="XW60" s="40"/>
      <c r="XX60" s="40"/>
      <c r="XY60" s="40"/>
      <c r="XZ60" s="40"/>
      <c r="YA60" s="40"/>
      <c r="YB60" s="40"/>
      <c r="YC60" s="40"/>
      <c r="YD60" s="40"/>
      <c r="YE60" s="40"/>
      <c r="YG60" s="40"/>
      <c r="YH60" s="40"/>
      <c r="YI60" s="40"/>
      <c r="YJ60" s="40"/>
      <c r="YK60" s="40"/>
      <c r="YL60" s="40"/>
      <c r="YM60" s="40"/>
      <c r="YN60" s="40"/>
      <c r="YO60" s="40"/>
      <c r="YP60" s="40"/>
      <c r="YQ60" s="40"/>
      <c r="YR60" s="40"/>
      <c r="YS60" s="40"/>
      <c r="YT60" s="40"/>
      <c r="YU60" s="40"/>
      <c r="YW60" s="40"/>
      <c r="YX60" s="40"/>
      <c r="YY60" s="40"/>
      <c r="YZ60" s="40"/>
      <c r="ZA60" s="40"/>
      <c r="ZB60" s="40"/>
      <c r="ZC60" s="40"/>
      <c r="ZD60" s="40"/>
      <c r="ZE60" s="40"/>
      <c r="ZF60" s="40"/>
      <c r="ZG60" s="40"/>
      <c r="ZH60" s="40"/>
      <c r="ZI60" s="40"/>
      <c r="ZJ60" s="40"/>
      <c r="ZK60" s="40"/>
      <c r="ZM60" s="40"/>
      <c r="ZN60" s="40"/>
      <c r="ZO60" s="40"/>
      <c r="ZP60" s="40"/>
      <c r="ZQ60" s="40"/>
      <c r="ZR60" s="40"/>
      <c r="ZS60" s="40"/>
      <c r="ZT60" s="40"/>
      <c r="ZU60" s="40"/>
      <c r="ZV60" s="40"/>
      <c r="ZW60" s="40"/>
      <c r="ZX60" s="40"/>
      <c r="ZY60" s="40"/>
      <c r="ZZ60" s="40"/>
      <c r="AAA60" s="40"/>
      <c r="AAC60" s="40"/>
      <c r="AAD60" s="40"/>
      <c r="AAE60" s="40"/>
      <c r="AAF60" s="40"/>
      <c r="AAG60" s="40"/>
      <c r="AAH60" s="40"/>
      <c r="AAI60" s="40"/>
      <c r="AAJ60" s="40"/>
      <c r="AAK60" s="40"/>
      <c r="AAL60" s="40"/>
      <c r="AAM60" s="40"/>
      <c r="AAN60" s="40"/>
      <c r="AAO60" s="40"/>
      <c r="AAP60" s="40"/>
      <c r="AAQ60" s="40"/>
      <c r="AAS60" s="40"/>
      <c r="AAT60" s="40"/>
      <c r="AAU60" s="40"/>
      <c r="AAV60" s="40"/>
      <c r="AAW60" s="40"/>
      <c r="AAX60" s="40"/>
      <c r="AAY60" s="40"/>
      <c r="AAZ60" s="40"/>
      <c r="ABA60" s="40"/>
      <c r="ABB60" s="40"/>
      <c r="ABC60" s="40"/>
      <c r="ABD60" s="40"/>
      <c r="ABE60" s="40"/>
      <c r="ABF60" s="40"/>
      <c r="ABG60" s="40"/>
      <c r="ABI60" s="40"/>
      <c r="ABJ60" s="40"/>
      <c r="ABK60" s="40"/>
      <c r="ABL60" s="40"/>
      <c r="ABM60" s="40"/>
      <c r="ABN60" s="40"/>
      <c r="ABO60" s="40"/>
      <c r="ABP60" s="40"/>
      <c r="ABQ60" s="40"/>
      <c r="ABR60" s="40"/>
      <c r="ABS60" s="40"/>
      <c r="ABT60" s="40"/>
      <c r="ABU60" s="40"/>
      <c r="ABV60" s="40"/>
      <c r="ABW60" s="40"/>
      <c r="ABY60" s="40"/>
      <c r="ABZ60" s="40"/>
      <c r="ACA60" s="40"/>
      <c r="ACB60" s="40"/>
      <c r="ACC60" s="40"/>
      <c r="ACD60" s="40"/>
      <c r="ACE60" s="40"/>
      <c r="ACF60" s="40"/>
      <c r="ACG60" s="40"/>
      <c r="ACH60" s="40"/>
      <c r="ACI60" s="40"/>
      <c r="ACJ60" s="40"/>
      <c r="ACK60" s="40"/>
      <c r="ACL60" s="40"/>
      <c r="ACM60" s="40"/>
      <c r="ACO60" s="40"/>
      <c r="ACP60" s="40"/>
      <c r="ACQ60" s="40"/>
      <c r="ACR60" s="40"/>
      <c r="ACS60" s="40"/>
      <c r="ACT60" s="40"/>
      <c r="ACU60" s="40"/>
      <c r="ACV60" s="40"/>
      <c r="ACW60" s="40"/>
      <c r="ACX60" s="40"/>
      <c r="ACY60" s="40"/>
      <c r="ACZ60" s="40"/>
      <c r="ADA60" s="40"/>
      <c r="ADB60" s="40"/>
      <c r="ADC60" s="40"/>
      <c r="ADE60" s="40"/>
      <c r="ADF60" s="40"/>
      <c r="ADG60" s="40"/>
      <c r="ADH60" s="40"/>
      <c r="ADI60" s="40"/>
      <c r="ADJ60" s="40"/>
      <c r="ADK60" s="40"/>
      <c r="ADL60" s="40"/>
      <c r="ADM60" s="40"/>
      <c r="ADN60" s="40"/>
      <c r="ADO60" s="40"/>
      <c r="ADP60" s="40"/>
      <c r="ADQ60" s="40"/>
      <c r="ADR60" s="40"/>
      <c r="ADS60" s="40"/>
      <c r="ADU60" s="40"/>
      <c r="ADV60" s="40"/>
      <c r="ADW60" s="40"/>
      <c r="ADX60" s="40"/>
      <c r="ADY60" s="40"/>
      <c r="ADZ60" s="40"/>
      <c r="AEA60" s="40"/>
      <c r="AEB60" s="40"/>
      <c r="AEC60" s="40"/>
      <c r="AED60" s="40"/>
      <c r="AEE60" s="40"/>
      <c r="AEF60" s="40"/>
      <c r="AEG60" s="40"/>
      <c r="AEH60" s="40"/>
      <c r="AEI60" s="40"/>
      <c r="AEK60" s="40"/>
      <c r="AEL60" s="40"/>
      <c r="AEM60" s="40"/>
      <c r="AEN60" s="40"/>
      <c r="AEO60" s="40"/>
      <c r="AEP60" s="40"/>
      <c r="AEQ60" s="40"/>
      <c r="AER60" s="40"/>
      <c r="AES60" s="40"/>
      <c r="AET60" s="40"/>
      <c r="AEU60" s="40"/>
      <c r="AEV60" s="40"/>
      <c r="AEW60" s="40"/>
      <c r="AEX60" s="40"/>
      <c r="AEY60" s="40"/>
      <c r="AFA60" s="40"/>
      <c r="AFB60" s="40"/>
      <c r="AFC60" s="40"/>
      <c r="AFD60" s="40"/>
      <c r="AFE60" s="40"/>
      <c r="AFF60" s="40"/>
      <c r="AFG60" s="40"/>
      <c r="AFH60" s="40"/>
      <c r="AFI60" s="40"/>
      <c r="AFJ60" s="40"/>
      <c r="AFK60" s="40"/>
      <c r="AFL60" s="40"/>
      <c r="AFM60" s="40"/>
      <c r="AFN60" s="40"/>
      <c r="AFO60" s="40"/>
      <c r="AFQ60" s="40"/>
      <c r="AFR60" s="40"/>
      <c r="AFS60" s="40"/>
      <c r="AFT60" s="40"/>
      <c r="AFU60" s="40"/>
      <c r="AFV60" s="40"/>
      <c r="AFW60" s="40"/>
      <c r="AFX60" s="40"/>
      <c r="AFY60" s="40"/>
      <c r="AFZ60" s="40"/>
      <c r="AGA60" s="40"/>
      <c r="AGB60" s="40"/>
      <c r="AGC60" s="40"/>
      <c r="AGD60" s="40"/>
      <c r="AGE60" s="40"/>
      <c r="AGG60" s="40"/>
      <c r="AGH60" s="40"/>
      <c r="AGI60" s="40"/>
      <c r="AGJ60" s="40"/>
      <c r="AGK60" s="40"/>
      <c r="AGL60" s="40"/>
      <c r="AGM60" s="40"/>
      <c r="AGN60" s="40"/>
      <c r="AGO60" s="40"/>
      <c r="AGP60" s="40"/>
      <c r="AGQ60" s="40"/>
      <c r="AGR60" s="40"/>
      <c r="AGS60" s="40"/>
      <c r="AGT60" s="40"/>
      <c r="AGU60" s="40"/>
      <c r="AGW60" s="40"/>
      <c r="AGX60" s="40"/>
      <c r="AGY60" s="40"/>
      <c r="AGZ60" s="40"/>
      <c r="AHA60" s="40"/>
      <c r="AHB60" s="40"/>
      <c r="AHC60" s="40"/>
      <c r="AHD60" s="40"/>
      <c r="AHE60" s="40"/>
      <c r="AHF60" s="40"/>
      <c r="AHG60" s="40"/>
      <c r="AHH60" s="40"/>
      <c r="AHI60" s="40"/>
      <c r="AHJ60" s="40"/>
      <c r="AHK60" s="40"/>
      <c r="AHM60" s="40"/>
      <c r="AHN60" s="40"/>
      <c r="AHO60" s="40"/>
      <c r="AHP60" s="40"/>
      <c r="AHQ60" s="40"/>
      <c r="AHR60" s="40"/>
      <c r="AHS60" s="40"/>
      <c r="AHT60" s="40"/>
      <c r="AHU60" s="40"/>
      <c r="AHV60" s="40"/>
      <c r="AHW60" s="40"/>
      <c r="AHX60" s="40"/>
      <c r="AHY60" s="40"/>
      <c r="AHZ60" s="40"/>
      <c r="AIA60" s="40"/>
      <c r="AIC60" s="40"/>
      <c r="AID60" s="40"/>
      <c r="AIE60" s="40"/>
      <c r="AIF60" s="40"/>
      <c r="AIG60" s="40"/>
      <c r="AIH60" s="40"/>
      <c r="AII60" s="40"/>
      <c r="AIJ60" s="40"/>
      <c r="AIK60" s="40"/>
      <c r="AIL60" s="40"/>
      <c r="AIM60" s="40"/>
      <c r="AIN60" s="40"/>
      <c r="AIO60" s="40"/>
      <c r="AIP60" s="40"/>
      <c r="AIQ60" s="40"/>
      <c r="AIS60" s="40"/>
      <c r="AIT60" s="40"/>
      <c r="AIU60" s="40"/>
      <c r="AIV60" s="40"/>
      <c r="AIW60" s="40"/>
      <c r="AIX60" s="40"/>
      <c r="AIY60" s="40"/>
      <c r="AIZ60" s="40"/>
      <c r="AJA60" s="40"/>
      <c r="AJB60" s="40"/>
      <c r="AJC60" s="40"/>
      <c r="AJD60" s="40"/>
      <c r="AJE60" s="40"/>
      <c r="AJF60" s="40"/>
      <c r="AJG60" s="40"/>
      <c r="AJI60" s="40"/>
      <c r="AJJ60" s="40"/>
      <c r="AJK60" s="40"/>
      <c r="AJL60" s="40"/>
      <c r="AJM60" s="40"/>
      <c r="AJN60" s="40"/>
      <c r="AJO60" s="40"/>
      <c r="AJP60" s="40"/>
      <c r="AJQ60" s="40"/>
      <c r="AJR60" s="40"/>
      <c r="AJS60" s="40"/>
      <c r="AJT60" s="40"/>
      <c r="AJU60" s="40"/>
      <c r="AJV60" s="40"/>
      <c r="AJW60" s="40"/>
      <c r="AJY60" s="40"/>
      <c r="AJZ60" s="40"/>
      <c r="AKA60" s="40"/>
      <c r="AKB60" s="40"/>
      <c r="AKC60" s="40"/>
      <c r="AKD60" s="40"/>
      <c r="AKE60" s="40"/>
      <c r="AKF60" s="40"/>
      <c r="AKG60" s="40"/>
      <c r="AKH60" s="40"/>
      <c r="AKI60" s="40"/>
      <c r="AKJ60" s="40"/>
      <c r="AKK60" s="40"/>
      <c r="AKL60" s="40"/>
      <c r="AKM60" s="40"/>
      <c r="AKO60" s="40"/>
      <c r="AKP60" s="40"/>
      <c r="AKQ60" s="40"/>
      <c r="AKR60" s="40"/>
      <c r="AKS60" s="40"/>
      <c r="AKT60" s="40"/>
      <c r="AKU60" s="40"/>
      <c r="AKV60" s="40"/>
      <c r="AKW60" s="40"/>
      <c r="AKX60" s="40"/>
      <c r="AKY60" s="40"/>
      <c r="AKZ60" s="40"/>
      <c r="ALA60" s="40"/>
      <c r="ALB60" s="40"/>
      <c r="ALC60" s="40"/>
      <c r="ALE60" s="40"/>
      <c r="ALF60" s="40"/>
      <c r="ALG60" s="40"/>
      <c r="ALH60" s="40"/>
      <c r="ALI60" s="40"/>
      <c r="ALJ60" s="40"/>
      <c r="ALK60" s="40"/>
      <c r="ALL60" s="40"/>
      <c r="ALM60" s="40"/>
      <c r="ALN60" s="40"/>
      <c r="ALO60" s="40"/>
      <c r="ALP60" s="40"/>
      <c r="ALQ60" s="40"/>
      <c r="ALR60" s="40"/>
      <c r="ALS60" s="40"/>
      <c r="ALU60" s="40"/>
      <c r="ALV60" s="40"/>
      <c r="ALW60" s="40"/>
      <c r="ALX60" s="40"/>
      <c r="ALY60" s="40"/>
      <c r="ALZ60" s="40"/>
      <c r="AMA60" s="40"/>
      <c r="AMB60" s="40"/>
      <c r="AMC60" s="40"/>
      <c r="AMD60" s="40"/>
      <c r="AME60" s="40"/>
      <c r="AMF60" s="40"/>
      <c r="AMG60" s="40"/>
      <c r="AMH60" s="40"/>
      <c r="AMI60" s="40"/>
      <c r="AMK60" s="40"/>
      <c r="AML60" s="40"/>
      <c r="AMM60" s="40"/>
      <c r="AMN60" s="40"/>
      <c r="AMO60" s="40"/>
      <c r="AMP60" s="40"/>
      <c r="AMQ60" s="40"/>
      <c r="AMR60" s="40"/>
      <c r="AMS60" s="40"/>
      <c r="AMT60" s="40"/>
      <c r="AMU60" s="40"/>
      <c r="AMV60" s="40"/>
      <c r="AMW60" s="40"/>
      <c r="AMX60" s="40"/>
      <c r="AMY60" s="40"/>
      <c r="ANA60" s="40"/>
      <c r="ANB60" s="40"/>
      <c r="ANC60" s="40"/>
      <c r="AND60" s="40"/>
      <c r="ANE60" s="40"/>
      <c r="ANF60" s="40"/>
      <c r="ANG60" s="40"/>
      <c r="ANH60" s="40"/>
      <c r="ANI60" s="40"/>
      <c r="ANJ60" s="40"/>
      <c r="ANK60" s="40"/>
      <c r="ANL60" s="40"/>
      <c r="ANM60" s="40"/>
      <c r="ANN60" s="40"/>
      <c r="ANO60" s="40"/>
      <c r="ANQ60" s="40"/>
      <c r="ANR60" s="40"/>
      <c r="ANS60" s="40"/>
      <c r="ANT60" s="40"/>
      <c r="ANU60" s="40"/>
      <c r="ANV60" s="40"/>
      <c r="ANW60" s="40"/>
      <c r="ANX60" s="40"/>
      <c r="ANY60" s="40"/>
      <c r="ANZ60" s="40"/>
      <c r="AOA60" s="40"/>
      <c r="AOB60" s="40"/>
      <c r="AOC60" s="40"/>
      <c r="AOD60" s="40"/>
      <c r="AOE60" s="40"/>
      <c r="AOG60" s="40"/>
      <c r="AOH60" s="40"/>
      <c r="AOI60" s="40"/>
      <c r="AOJ60" s="40"/>
      <c r="AOK60" s="40"/>
      <c r="AOL60" s="40"/>
      <c r="AOM60" s="40"/>
      <c r="AON60" s="40"/>
      <c r="AOO60" s="40"/>
      <c r="AOP60" s="40"/>
      <c r="AOQ60" s="40"/>
      <c r="AOR60" s="40"/>
      <c r="AOS60" s="40"/>
      <c r="AOT60" s="40"/>
      <c r="AOU60" s="40"/>
      <c r="AOW60" s="40"/>
      <c r="AOX60" s="40"/>
      <c r="AOY60" s="40"/>
      <c r="AOZ60" s="40"/>
      <c r="APA60" s="40"/>
      <c r="APB60" s="40"/>
      <c r="APC60" s="40"/>
      <c r="APD60" s="40"/>
      <c r="APE60" s="40"/>
      <c r="APF60" s="40"/>
      <c r="APG60" s="40"/>
      <c r="APH60" s="40"/>
      <c r="API60" s="40"/>
      <c r="APJ60" s="40"/>
      <c r="APK60" s="40"/>
      <c r="APM60" s="40"/>
      <c r="APN60" s="40"/>
      <c r="APO60" s="40"/>
      <c r="APP60" s="40"/>
      <c r="APQ60" s="40"/>
      <c r="APR60" s="40"/>
      <c r="APS60" s="40"/>
      <c r="APT60" s="40"/>
      <c r="APU60" s="40"/>
      <c r="APV60" s="40"/>
      <c r="APW60" s="40"/>
      <c r="APX60" s="40"/>
      <c r="APY60" s="40"/>
      <c r="APZ60" s="40"/>
      <c r="AQA60" s="40"/>
      <c r="AQC60" s="40"/>
      <c r="AQD60" s="40"/>
      <c r="AQE60" s="40"/>
      <c r="AQF60" s="40"/>
      <c r="AQG60" s="40"/>
      <c r="AQH60" s="40"/>
      <c r="AQI60" s="40"/>
      <c r="AQJ60" s="40"/>
      <c r="AQK60" s="40"/>
      <c r="AQL60" s="40"/>
      <c r="AQM60" s="40"/>
      <c r="AQN60" s="40"/>
      <c r="AQO60" s="40"/>
      <c r="AQP60" s="40"/>
      <c r="AQQ60" s="40"/>
      <c r="AQS60" s="40"/>
      <c r="AQT60" s="40"/>
      <c r="AQU60" s="40"/>
      <c r="AQV60" s="40"/>
      <c r="AQW60" s="40"/>
      <c r="AQX60" s="40"/>
      <c r="AQY60" s="40"/>
      <c r="AQZ60" s="40"/>
      <c r="ARA60" s="40"/>
      <c r="ARB60" s="40"/>
      <c r="ARC60" s="40"/>
      <c r="ARD60" s="40"/>
      <c r="ARE60" s="40"/>
      <c r="ARF60" s="40"/>
      <c r="ARG60" s="40"/>
      <c r="ARI60" s="40"/>
      <c r="ARJ60" s="40"/>
      <c r="ARK60" s="40"/>
      <c r="ARL60" s="40"/>
      <c r="ARM60" s="40"/>
      <c r="ARN60" s="40"/>
      <c r="ARO60" s="40"/>
      <c r="ARP60" s="40"/>
      <c r="ARQ60" s="40"/>
      <c r="ARR60" s="40"/>
      <c r="ARS60" s="40"/>
      <c r="ART60" s="40"/>
      <c r="ARU60" s="40"/>
      <c r="ARV60" s="40"/>
      <c r="ARW60" s="40"/>
      <c r="ARY60" s="40"/>
      <c r="ARZ60" s="40"/>
      <c r="ASA60" s="40"/>
      <c r="ASB60" s="40"/>
      <c r="ASC60" s="40"/>
      <c r="ASD60" s="40"/>
      <c r="ASE60" s="40"/>
      <c r="ASF60" s="40"/>
      <c r="ASG60" s="40"/>
      <c r="ASH60" s="40"/>
      <c r="ASI60" s="40"/>
      <c r="ASJ60" s="40"/>
      <c r="ASK60" s="40"/>
      <c r="ASL60" s="40"/>
      <c r="ASM60" s="40"/>
      <c r="ASO60" s="40"/>
      <c r="ASP60" s="40"/>
      <c r="ASQ60" s="40"/>
      <c r="ASR60" s="40"/>
      <c r="ASS60" s="40"/>
      <c r="AST60" s="40"/>
      <c r="ASU60" s="40"/>
      <c r="ASV60" s="40"/>
      <c r="ASW60" s="40"/>
      <c r="ASX60" s="40"/>
      <c r="ASY60" s="40"/>
      <c r="ASZ60" s="40"/>
      <c r="ATA60" s="40"/>
      <c r="ATB60" s="40"/>
      <c r="ATC60" s="40"/>
      <c r="ATE60" s="40"/>
      <c r="ATF60" s="40"/>
      <c r="ATG60" s="40"/>
      <c r="ATH60" s="40"/>
      <c r="ATI60" s="40"/>
      <c r="ATJ60" s="40"/>
      <c r="ATK60" s="40"/>
      <c r="ATL60" s="40"/>
      <c r="ATM60" s="40"/>
      <c r="ATN60" s="40"/>
      <c r="ATO60" s="40"/>
      <c r="ATP60" s="40"/>
      <c r="ATQ60" s="40"/>
      <c r="ATR60" s="40"/>
      <c r="ATS60" s="40"/>
      <c r="ATU60" s="40"/>
      <c r="ATV60" s="40"/>
      <c r="ATW60" s="40"/>
      <c r="ATX60" s="40"/>
      <c r="ATY60" s="40"/>
      <c r="ATZ60" s="40"/>
      <c r="AUA60" s="40"/>
      <c r="AUB60" s="40"/>
      <c r="AUC60" s="40"/>
      <c r="AUD60" s="40"/>
      <c r="AUE60" s="40"/>
      <c r="AUF60" s="40"/>
      <c r="AUG60" s="40"/>
      <c r="AUH60" s="40"/>
      <c r="AUI60" s="40"/>
      <c r="AUK60" s="40"/>
      <c r="AUL60" s="40"/>
      <c r="AUM60" s="40"/>
      <c r="AUN60" s="40"/>
      <c r="AUO60" s="40"/>
      <c r="AUP60" s="40"/>
      <c r="AUQ60" s="40"/>
      <c r="AUR60" s="40"/>
      <c r="AUS60" s="40"/>
      <c r="AUT60" s="40"/>
      <c r="AUU60" s="40"/>
      <c r="AUV60" s="40"/>
      <c r="AUW60" s="40"/>
      <c r="AUX60" s="40"/>
      <c r="AUY60" s="40"/>
      <c r="AVA60" s="40"/>
      <c r="AVB60" s="40"/>
      <c r="AVC60" s="40"/>
      <c r="AVD60" s="40"/>
      <c r="AVE60" s="40"/>
      <c r="AVF60" s="40"/>
      <c r="AVG60" s="40"/>
      <c r="AVH60" s="40"/>
      <c r="AVI60" s="40"/>
      <c r="AVJ60" s="40"/>
      <c r="AVK60" s="40"/>
      <c r="AVL60" s="40"/>
      <c r="AVM60" s="40"/>
      <c r="AVN60" s="40"/>
      <c r="AVO60" s="40"/>
      <c r="AVQ60" s="40"/>
      <c r="AVR60" s="40"/>
      <c r="AVS60" s="40"/>
      <c r="AVT60" s="40"/>
      <c r="AVU60" s="40"/>
      <c r="AVV60" s="40"/>
      <c r="AVW60" s="40"/>
      <c r="AVX60" s="40"/>
      <c r="AVY60" s="40"/>
      <c r="AVZ60" s="40"/>
      <c r="AWA60" s="40"/>
      <c r="AWB60" s="40"/>
      <c r="AWC60" s="40"/>
      <c r="AWD60" s="40"/>
      <c r="AWE60" s="40"/>
      <c r="AWG60" s="40"/>
      <c r="AWH60" s="40"/>
      <c r="AWI60" s="40"/>
      <c r="AWJ60" s="40"/>
      <c r="AWK60" s="40"/>
      <c r="AWL60" s="40"/>
      <c r="AWM60" s="40"/>
      <c r="AWN60" s="40"/>
      <c r="AWO60" s="40"/>
      <c r="AWP60" s="40"/>
      <c r="AWQ60" s="40"/>
      <c r="AWR60" s="40"/>
      <c r="AWS60" s="40"/>
      <c r="AWT60" s="40"/>
      <c r="AWU60" s="40"/>
      <c r="AWW60" s="40"/>
      <c r="AWX60" s="40"/>
      <c r="AWY60" s="40"/>
      <c r="AWZ60" s="40"/>
      <c r="AXA60" s="40"/>
      <c r="AXB60" s="40"/>
      <c r="AXC60" s="40"/>
      <c r="AXD60" s="40"/>
      <c r="AXE60" s="40"/>
      <c r="AXF60" s="40"/>
      <c r="AXG60" s="40"/>
      <c r="AXH60" s="40"/>
      <c r="AXI60" s="40"/>
      <c r="AXJ60" s="40"/>
      <c r="AXK60" s="40"/>
      <c r="AXM60" s="40"/>
      <c r="AXN60" s="40"/>
      <c r="AXO60" s="40"/>
      <c r="AXP60" s="40"/>
      <c r="AXQ60" s="40"/>
      <c r="AXR60" s="40"/>
      <c r="AXS60" s="40"/>
      <c r="AXT60" s="40"/>
      <c r="AXU60" s="40"/>
      <c r="AXV60" s="40"/>
      <c r="AXW60" s="40"/>
      <c r="AXX60" s="40"/>
      <c r="AXY60" s="40"/>
      <c r="AXZ60" s="40"/>
      <c r="AYA60" s="40"/>
      <c r="AYC60" s="40"/>
      <c r="AYD60" s="40"/>
      <c r="AYE60" s="40"/>
      <c r="AYF60" s="40"/>
      <c r="AYG60" s="40"/>
      <c r="AYH60" s="40"/>
      <c r="AYI60" s="40"/>
      <c r="AYJ60" s="40"/>
      <c r="AYK60" s="40"/>
      <c r="AYL60" s="40"/>
      <c r="AYM60" s="40"/>
      <c r="AYN60" s="40"/>
      <c r="AYO60" s="40"/>
      <c r="AYP60" s="40"/>
      <c r="AYQ60" s="40"/>
      <c r="AYS60" s="40"/>
      <c r="AYT60" s="40"/>
      <c r="AYU60" s="40"/>
      <c r="AYV60" s="40"/>
      <c r="AYW60" s="40"/>
      <c r="AYX60" s="40"/>
      <c r="AYY60" s="40"/>
      <c r="AYZ60" s="40"/>
      <c r="AZA60" s="40"/>
      <c r="AZB60" s="40"/>
      <c r="AZC60" s="40"/>
      <c r="AZD60" s="40"/>
      <c r="AZE60" s="40"/>
      <c r="AZF60" s="40"/>
      <c r="AZG60" s="40"/>
      <c r="AZI60" s="40"/>
      <c r="AZJ60" s="40"/>
      <c r="AZK60" s="40"/>
      <c r="AZL60" s="40"/>
      <c r="AZM60" s="40"/>
      <c r="AZN60" s="40"/>
      <c r="AZO60" s="40"/>
      <c r="AZP60" s="40"/>
      <c r="AZQ60" s="40"/>
      <c r="AZR60" s="40"/>
      <c r="AZS60" s="40"/>
      <c r="AZT60" s="40"/>
      <c r="AZU60" s="40"/>
      <c r="AZV60" s="40"/>
      <c r="AZW60" s="40"/>
      <c r="AZY60" s="40"/>
      <c r="AZZ60" s="40"/>
      <c r="BAA60" s="40"/>
      <c r="BAB60" s="40"/>
      <c r="BAC60" s="40"/>
      <c r="BAD60" s="40"/>
      <c r="BAE60" s="40"/>
      <c r="BAF60" s="40"/>
      <c r="BAG60" s="40"/>
      <c r="BAH60" s="40"/>
      <c r="BAI60" s="40"/>
      <c r="BAJ60" s="40"/>
      <c r="BAK60" s="40"/>
      <c r="BAL60" s="40"/>
      <c r="BAM60" s="40"/>
      <c r="BAO60" s="40"/>
      <c r="BAP60" s="40"/>
      <c r="BAQ60" s="40"/>
      <c r="BAR60" s="40"/>
      <c r="BAS60" s="40"/>
      <c r="BAT60" s="40"/>
      <c r="BAU60" s="40"/>
      <c r="BAV60" s="40"/>
      <c r="BAW60" s="40"/>
      <c r="BAX60" s="40"/>
      <c r="BAY60" s="40"/>
      <c r="BAZ60" s="40"/>
      <c r="BBA60" s="40"/>
      <c r="BBB60" s="40"/>
      <c r="BBC60" s="40"/>
      <c r="BBE60" s="40"/>
      <c r="BBF60" s="40"/>
      <c r="BBG60" s="40"/>
      <c r="BBH60" s="40"/>
      <c r="BBI60" s="40"/>
      <c r="BBJ60" s="40"/>
      <c r="BBK60" s="40"/>
      <c r="BBL60" s="40"/>
      <c r="BBM60" s="40"/>
      <c r="BBN60" s="40"/>
      <c r="BBO60" s="40"/>
      <c r="BBP60" s="40"/>
      <c r="BBQ60" s="40"/>
      <c r="BBR60" s="40"/>
      <c r="BBS60" s="40"/>
      <c r="BBU60" s="40"/>
      <c r="BBV60" s="40"/>
      <c r="BBW60" s="40"/>
      <c r="BBX60" s="40"/>
      <c r="BBY60" s="40"/>
      <c r="BBZ60" s="40"/>
      <c r="BCA60" s="40"/>
      <c r="BCB60" s="40"/>
      <c r="BCC60" s="40"/>
      <c r="BCD60" s="40"/>
      <c r="BCE60" s="40"/>
      <c r="BCF60" s="40"/>
      <c r="BCG60" s="40"/>
      <c r="BCH60" s="40"/>
      <c r="BCI60" s="40"/>
      <c r="BCK60" s="40"/>
      <c r="BCL60" s="40"/>
      <c r="BCM60" s="40"/>
      <c r="BCN60" s="40"/>
      <c r="BCO60" s="40"/>
      <c r="BCP60" s="40"/>
      <c r="BCQ60" s="40"/>
      <c r="BCR60" s="40"/>
      <c r="BCS60" s="40"/>
      <c r="BCT60" s="40"/>
      <c r="BCU60" s="40"/>
      <c r="BCV60" s="40"/>
      <c r="BCW60" s="40"/>
      <c r="BCX60" s="40"/>
      <c r="BCY60" s="40"/>
      <c r="BDA60" s="40"/>
      <c r="BDB60" s="40"/>
      <c r="BDC60" s="40"/>
      <c r="BDD60" s="40"/>
      <c r="BDE60" s="40"/>
      <c r="BDF60" s="40"/>
      <c r="BDG60" s="40"/>
      <c r="BDH60" s="40"/>
      <c r="BDI60" s="40"/>
      <c r="BDJ60" s="40"/>
      <c r="BDK60" s="40"/>
      <c r="BDL60" s="40"/>
      <c r="BDM60" s="40"/>
      <c r="BDN60" s="40"/>
      <c r="BDO60" s="40"/>
      <c r="BDQ60" s="40"/>
      <c r="BDR60" s="40"/>
      <c r="BDS60" s="40"/>
      <c r="BDT60" s="40"/>
      <c r="BDU60" s="40"/>
      <c r="BDV60" s="40"/>
      <c r="BDW60" s="40"/>
      <c r="BDX60" s="40"/>
      <c r="BDY60" s="40"/>
      <c r="BDZ60" s="40"/>
      <c r="BEA60" s="40"/>
      <c r="BEB60" s="40"/>
      <c r="BEC60" s="40"/>
      <c r="BED60" s="40"/>
      <c r="BEE60" s="40"/>
      <c r="BEG60" s="40"/>
      <c r="BEH60" s="40"/>
      <c r="BEI60" s="40"/>
      <c r="BEJ60" s="40"/>
      <c r="BEK60" s="40"/>
      <c r="BEL60" s="40"/>
      <c r="BEM60" s="40"/>
      <c r="BEN60" s="40"/>
      <c r="BEO60" s="40"/>
      <c r="BEP60" s="40"/>
      <c r="BEQ60" s="40"/>
      <c r="BER60" s="40"/>
      <c r="BES60" s="40"/>
      <c r="BET60" s="40"/>
      <c r="BEU60" s="40"/>
      <c r="BEW60" s="40"/>
      <c r="BEX60" s="40"/>
      <c r="BEY60" s="40"/>
      <c r="BEZ60" s="40"/>
      <c r="BFA60" s="40"/>
      <c r="BFB60" s="40"/>
      <c r="BFC60" s="40"/>
      <c r="BFD60" s="40"/>
      <c r="BFE60" s="40"/>
      <c r="BFF60" s="40"/>
      <c r="BFG60" s="40"/>
      <c r="BFH60" s="40"/>
      <c r="BFI60" s="40"/>
      <c r="BFJ60" s="40"/>
      <c r="BFK60" s="40"/>
      <c r="BFM60" s="40"/>
      <c r="BFN60" s="40"/>
      <c r="BFO60" s="40"/>
      <c r="BFP60" s="40"/>
      <c r="BFQ60" s="40"/>
      <c r="BFR60" s="40"/>
      <c r="BFS60" s="40"/>
      <c r="BFT60" s="40"/>
      <c r="BFU60" s="40"/>
      <c r="BFV60" s="40"/>
      <c r="BFW60" s="40"/>
      <c r="BFX60" s="40"/>
      <c r="BFY60" s="40"/>
      <c r="BFZ60" s="40"/>
      <c r="BGA60" s="40"/>
      <c r="BGC60" s="40"/>
      <c r="BGD60" s="40"/>
      <c r="BGE60" s="40"/>
      <c r="BGF60" s="40"/>
      <c r="BGG60" s="40"/>
      <c r="BGH60" s="40"/>
      <c r="BGI60" s="40"/>
      <c r="BGJ60" s="40"/>
      <c r="BGK60" s="40"/>
      <c r="BGL60" s="40"/>
      <c r="BGM60" s="40"/>
      <c r="BGN60" s="40"/>
      <c r="BGO60" s="40"/>
      <c r="BGP60" s="40"/>
      <c r="BGQ60" s="40"/>
      <c r="BGS60" s="40"/>
      <c r="BGT60" s="40"/>
      <c r="BGU60" s="40"/>
      <c r="BGV60" s="40"/>
      <c r="BGW60" s="40"/>
      <c r="BGX60" s="40"/>
      <c r="BGY60" s="40"/>
      <c r="BGZ60" s="40"/>
      <c r="BHA60" s="40"/>
      <c r="BHB60" s="40"/>
      <c r="BHC60" s="40"/>
      <c r="BHD60" s="40"/>
      <c r="BHE60" s="40"/>
      <c r="BHF60" s="40"/>
      <c r="BHG60" s="40"/>
      <c r="BHI60" s="40"/>
      <c r="BHJ60" s="40"/>
      <c r="BHK60" s="40"/>
      <c r="BHL60" s="40"/>
      <c r="BHM60" s="40"/>
      <c r="BHN60" s="40"/>
      <c r="BHO60" s="40"/>
      <c r="BHP60" s="40"/>
      <c r="BHQ60" s="40"/>
      <c r="BHR60" s="40"/>
      <c r="BHS60" s="40"/>
      <c r="BHT60" s="40"/>
      <c r="BHU60" s="40"/>
      <c r="BHV60" s="40"/>
      <c r="BHW60" s="40"/>
      <c r="BHY60" s="40"/>
      <c r="BHZ60" s="40"/>
      <c r="BIA60" s="40"/>
      <c r="BIB60" s="40"/>
      <c r="BIC60" s="40"/>
      <c r="BID60" s="40"/>
      <c r="BIE60" s="40"/>
      <c r="BIF60" s="40"/>
      <c r="BIG60" s="40"/>
      <c r="BIH60" s="40"/>
      <c r="BII60" s="40"/>
      <c r="BIJ60" s="40"/>
      <c r="BIK60" s="40"/>
      <c r="BIL60" s="40"/>
      <c r="BIM60" s="40"/>
      <c r="BIO60" s="40"/>
      <c r="BIP60" s="40"/>
      <c r="BIQ60" s="40"/>
      <c r="BIR60" s="40"/>
      <c r="BIS60" s="40"/>
      <c r="BIT60" s="40"/>
      <c r="BIU60" s="40"/>
      <c r="BIV60" s="40"/>
      <c r="BIW60" s="40"/>
      <c r="BIX60" s="40"/>
      <c r="BIY60" s="40"/>
      <c r="BIZ60" s="40"/>
      <c r="BJA60" s="40"/>
      <c r="BJB60" s="40"/>
      <c r="BJC60" s="40"/>
      <c r="BJE60" s="40"/>
      <c r="BJF60" s="40"/>
      <c r="BJG60" s="40"/>
      <c r="BJH60" s="40"/>
      <c r="BJI60" s="40"/>
      <c r="BJJ60" s="40"/>
      <c r="BJK60" s="40"/>
      <c r="BJL60" s="40"/>
      <c r="BJM60" s="40"/>
      <c r="BJN60" s="40"/>
      <c r="BJO60" s="40"/>
      <c r="BJP60" s="40"/>
      <c r="BJQ60" s="40"/>
      <c r="BJR60" s="40"/>
      <c r="BJS60" s="40"/>
      <c r="BJU60" s="40"/>
      <c r="BJV60" s="40"/>
      <c r="BJW60" s="40"/>
      <c r="BJX60" s="40"/>
      <c r="BJY60" s="40"/>
      <c r="BJZ60" s="40"/>
      <c r="BKA60" s="40"/>
      <c r="BKB60" s="40"/>
      <c r="BKC60" s="40"/>
      <c r="BKD60" s="40"/>
      <c r="BKE60" s="40"/>
      <c r="BKF60" s="40"/>
      <c r="BKG60" s="40"/>
      <c r="BKH60" s="40"/>
      <c r="BKI60" s="40"/>
      <c r="BKK60" s="40"/>
      <c r="BKL60" s="40"/>
      <c r="BKM60" s="40"/>
      <c r="BKN60" s="40"/>
      <c r="BKO60" s="40"/>
      <c r="BKP60" s="40"/>
      <c r="BKQ60" s="40"/>
      <c r="BKR60" s="40"/>
      <c r="BKS60" s="40"/>
      <c r="BKT60" s="40"/>
      <c r="BKU60" s="40"/>
      <c r="BKV60" s="40"/>
      <c r="BKW60" s="40"/>
      <c r="BKX60" s="40"/>
      <c r="BKY60" s="40"/>
      <c r="BLA60" s="40"/>
      <c r="BLB60" s="40"/>
      <c r="BLC60" s="40"/>
      <c r="BLD60" s="40"/>
      <c r="BLE60" s="40"/>
      <c r="BLF60" s="40"/>
      <c r="BLG60" s="40"/>
      <c r="BLH60" s="40"/>
      <c r="BLI60" s="40"/>
      <c r="BLJ60" s="40"/>
      <c r="BLK60" s="40"/>
      <c r="BLL60" s="40"/>
      <c r="BLM60" s="40"/>
      <c r="BLN60" s="40"/>
      <c r="BLO60" s="40"/>
      <c r="BLQ60" s="40"/>
      <c r="BLR60" s="40"/>
      <c r="BLS60" s="40"/>
      <c r="BLT60" s="40"/>
      <c r="BLU60" s="40"/>
      <c r="BLV60" s="40"/>
      <c r="BLW60" s="40"/>
      <c r="BLX60" s="40"/>
      <c r="BLY60" s="40"/>
      <c r="BLZ60" s="40"/>
      <c r="BMA60" s="40"/>
      <c r="BMB60" s="40"/>
      <c r="BMC60" s="40"/>
      <c r="BMD60" s="40"/>
      <c r="BME60" s="40"/>
      <c r="BMG60" s="40"/>
      <c r="BMH60" s="40"/>
      <c r="BMI60" s="40"/>
      <c r="BMJ60" s="40"/>
      <c r="BMK60" s="40"/>
      <c r="BML60" s="40"/>
      <c r="BMM60" s="40"/>
      <c r="BMN60" s="40"/>
      <c r="BMO60" s="40"/>
      <c r="BMP60" s="40"/>
      <c r="BMQ60" s="40"/>
      <c r="BMR60" s="40"/>
      <c r="BMS60" s="40"/>
      <c r="BMT60" s="40"/>
      <c r="BMU60" s="40"/>
      <c r="BMW60" s="40"/>
      <c r="BMX60" s="40"/>
      <c r="BMY60" s="40"/>
      <c r="BMZ60" s="40"/>
      <c r="BNA60" s="40"/>
      <c r="BNB60" s="40"/>
      <c r="BNC60" s="40"/>
      <c r="BND60" s="40"/>
      <c r="BNE60" s="40"/>
      <c r="BNF60" s="40"/>
      <c r="BNG60" s="40"/>
      <c r="BNH60" s="40"/>
      <c r="BNI60" s="40"/>
      <c r="BNJ60" s="40"/>
      <c r="BNK60" s="40"/>
      <c r="BNM60" s="40"/>
      <c r="BNN60" s="40"/>
      <c r="BNO60" s="40"/>
      <c r="BNP60" s="40"/>
      <c r="BNQ60" s="40"/>
      <c r="BNR60" s="40"/>
      <c r="BNS60" s="40"/>
      <c r="BNT60" s="40"/>
      <c r="BNU60" s="40"/>
      <c r="BNV60" s="40"/>
      <c r="BNW60" s="40"/>
      <c r="BNX60" s="40"/>
      <c r="BNY60" s="40"/>
      <c r="BNZ60" s="40"/>
      <c r="BOA60" s="40"/>
      <c r="BOC60" s="40"/>
      <c r="BOD60" s="40"/>
      <c r="BOE60" s="40"/>
      <c r="BOF60" s="40"/>
      <c r="BOG60" s="40"/>
      <c r="BOH60" s="40"/>
      <c r="BOI60" s="40"/>
      <c r="BOJ60" s="40"/>
      <c r="BOK60" s="40"/>
      <c r="BOL60" s="40"/>
      <c r="BOM60" s="40"/>
      <c r="BON60" s="40"/>
      <c r="BOO60" s="40"/>
      <c r="BOP60" s="40"/>
      <c r="BOQ60" s="40"/>
      <c r="BOS60" s="40"/>
      <c r="BOT60" s="40"/>
      <c r="BOU60" s="40"/>
      <c r="BOV60" s="40"/>
      <c r="BOW60" s="40"/>
      <c r="BOX60" s="40"/>
      <c r="BOY60" s="40"/>
      <c r="BOZ60" s="40"/>
      <c r="BPA60" s="40"/>
      <c r="BPB60" s="40"/>
      <c r="BPC60" s="40"/>
      <c r="BPD60" s="40"/>
      <c r="BPE60" s="40"/>
      <c r="BPF60" s="40"/>
      <c r="BPG60" s="40"/>
      <c r="BPI60" s="40"/>
      <c r="BPJ60" s="40"/>
      <c r="BPK60" s="40"/>
      <c r="BPL60" s="40"/>
      <c r="BPM60" s="40"/>
      <c r="BPN60" s="40"/>
      <c r="BPO60" s="40"/>
      <c r="BPP60" s="40"/>
      <c r="BPQ60" s="40"/>
      <c r="BPR60" s="40"/>
      <c r="BPS60" s="40"/>
      <c r="BPT60" s="40"/>
      <c r="BPU60" s="40"/>
      <c r="BPV60" s="40"/>
      <c r="BPW60" s="40"/>
      <c r="BPY60" s="40"/>
      <c r="BPZ60" s="40"/>
      <c r="BQA60" s="40"/>
      <c r="BQB60" s="40"/>
      <c r="BQC60" s="40"/>
      <c r="BQD60" s="40"/>
      <c r="BQE60" s="40"/>
      <c r="BQF60" s="40"/>
      <c r="BQG60" s="40"/>
      <c r="BQH60" s="40"/>
      <c r="BQI60" s="40"/>
      <c r="BQJ60" s="40"/>
      <c r="BQK60" s="40"/>
      <c r="BQL60" s="40"/>
      <c r="BQM60" s="40"/>
      <c r="BQO60" s="40"/>
      <c r="BQP60" s="40"/>
      <c r="BQQ60" s="40"/>
      <c r="BQR60" s="40"/>
      <c r="BQS60" s="40"/>
      <c r="BQT60" s="40"/>
      <c r="BQU60" s="40"/>
      <c r="BQV60" s="40"/>
      <c r="BQW60" s="40"/>
      <c r="BQX60" s="40"/>
      <c r="BQY60" s="40"/>
      <c r="BQZ60" s="40"/>
      <c r="BRA60" s="40"/>
      <c r="BRB60" s="40"/>
      <c r="BRC60" s="40"/>
      <c r="BRE60" s="40"/>
      <c r="BRF60" s="40"/>
      <c r="BRG60" s="40"/>
      <c r="BRH60" s="40"/>
      <c r="BRI60" s="40"/>
      <c r="BRJ60" s="40"/>
      <c r="BRK60" s="40"/>
      <c r="BRL60" s="40"/>
      <c r="BRM60" s="40"/>
      <c r="BRN60" s="40"/>
      <c r="BRO60" s="40"/>
      <c r="BRP60" s="40"/>
      <c r="BRQ60" s="40"/>
      <c r="BRR60" s="40"/>
      <c r="BRS60" s="40"/>
      <c r="BRU60" s="40"/>
      <c r="BRV60" s="40"/>
      <c r="BRW60" s="40"/>
      <c r="BRX60" s="40"/>
      <c r="BRY60" s="40"/>
      <c r="BRZ60" s="40"/>
      <c r="BSA60" s="40"/>
      <c r="BSB60" s="40"/>
      <c r="BSC60" s="40"/>
      <c r="BSD60" s="40"/>
      <c r="BSE60" s="40"/>
      <c r="BSF60" s="40"/>
      <c r="BSG60" s="40"/>
      <c r="BSH60" s="40"/>
      <c r="BSI60" s="40"/>
      <c r="BSK60" s="40"/>
      <c r="BSL60" s="40"/>
      <c r="BSM60" s="40"/>
      <c r="BSN60" s="40"/>
      <c r="BSO60" s="40"/>
      <c r="BSP60" s="40"/>
      <c r="BSQ60" s="40"/>
      <c r="BSR60" s="40"/>
      <c r="BSS60" s="40"/>
      <c r="BST60" s="40"/>
      <c r="BSU60" s="40"/>
      <c r="BSV60" s="40"/>
      <c r="BSW60" s="40"/>
      <c r="BSX60" s="40"/>
      <c r="BSY60" s="40"/>
      <c r="BTA60" s="40"/>
      <c r="BTB60" s="40"/>
      <c r="BTC60" s="40"/>
      <c r="BTD60" s="40"/>
      <c r="BTE60" s="40"/>
      <c r="BTF60" s="40"/>
      <c r="BTG60" s="40"/>
      <c r="BTH60" s="40"/>
      <c r="BTI60" s="40"/>
      <c r="BTJ60" s="40"/>
      <c r="BTK60" s="40"/>
      <c r="BTL60" s="40"/>
      <c r="BTM60" s="40"/>
      <c r="BTN60" s="40"/>
      <c r="BTO60" s="40"/>
      <c r="BTQ60" s="40"/>
      <c r="BTR60" s="40"/>
      <c r="BTS60" s="40"/>
      <c r="BTT60" s="40"/>
      <c r="BTU60" s="40"/>
      <c r="BTV60" s="40"/>
      <c r="BTW60" s="40"/>
      <c r="BTX60" s="40"/>
      <c r="BTY60" s="40"/>
      <c r="BTZ60" s="40"/>
      <c r="BUA60" s="40"/>
      <c r="BUB60" s="40"/>
      <c r="BUC60" s="40"/>
      <c r="BUD60" s="40"/>
      <c r="BUE60" s="40"/>
      <c r="BUG60" s="40"/>
      <c r="BUH60" s="40"/>
      <c r="BUI60" s="40"/>
      <c r="BUJ60" s="40"/>
      <c r="BUK60" s="40"/>
      <c r="BUL60" s="40"/>
      <c r="BUM60" s="40"/>
      <c r="BUN60" s="40"/>
      <c r="BUO60" s="40"/>
      <c r="BUP60" s="40"/>
      <c r="BUQ60" s="40"/>
      <c r="BUR60" s="40"/>
      <c r="BUS60" s="40"/>
      <c r="BUT60" s="40"/>
      <c r="BUU60" s="40"/>
      <c r="BUW60" s="40"/>
      <c r="BUX60" s="40"/>
      <c r="BUY60" s="40"/>
      <c r="BUZ60" s="40"/>
      <c r="BVA60" s="40"/>
      <c r="BVB60" s="40"/>
      <c r="BVC60" s="40"/>
      <c r="BVD60" s="40"/>
      <c r="BVE60" s="40"/>
      <c r="BVF60" s="40"/>
      <c r="BVG60" s="40"/>
      <c r="BVH60" s="40"/>
      <c r="BVI60" s="40"/>
      <c r="BVJ60" s="40"/>
      <c r="BVK60" s="40"/>
      <c r="BVM60" s="40"/>
      <c r="BVN60" s="40"/>
      <c r="BVO60" s="40"/>
      <c r="BVP60" s="40"/>
      <c r="BVQ60" s="40"/>
      <c r="BVR60" s="40"/>
      <c r="BVS60" s="40"/>
      <c r="BVT60" s="40"/>
      <c r="BVU60" s="40"/>
      <c r="BVV60" s="40"/>
      <c r="BVW60" s="40"/>
      <c r="BVX60" s="40"/>
      <c r="BVY60" s="40"/>
      <c r="BVZ60" s="40"/>
      <c r="BWA60" s="40"/>
      <c r="BWC60" s="40"/>
      <c r="BWD60" s="40"/>
      <c r="BWE60" s="40"/>
      <c r="BWF60" s="40"/>
      <c r="BWG60" s="40"/>
      <c r="BWH60" s="40"/>
      <c r="BWI60" s="40"/>
      <c r="BWJ60" s="40"/>
      <c r="BWK60" s="40"/>
      <c r="BWL60" s="40"/>
      <c r="BWM60" s="40"/>
      <c r="BWN60" s="40"/>
      <c r="BWO60" s="40"/>
      <c r="BWP60" s="40"/>
      <c r="BWQ60" s="40"/>
      <c r="BWS60" s="40"/>
      <c r="BWT60" s="40"/>
      <c r="BWU60" s="40"/>
      <c r="BWV60" s="40"/>
      <c r="BWW60" s="40"/>
      <c r="BWX60" s="40"/>
      <c r="BWY60" s="40"/>
      <c r="BWZ60" s="40"/>
      <c r="BXA60" s="40"/>
      <c r="BXB60" s="40"/>
      <c r="BXC60" s="40"/>
      <c r="BXD60" s="40"/>
      <c r="BXE60" s="40"/>
      <c r="BXF60" s="40"/>
      <c r="BXG60" s="40"/>
      <c r="BXI60" s="40"/>
      <c r="BXJ60" s="40"/>
      <c r="BXK60" s="40"/>
      <c r="BXL60" s="40"/>
      <c r="BXM60" s="40"/>
      <c r="BXN60" s="40"/>
      <c r="BXO60" s="40"/>
      <c r="BXP60" s="40"/>
      <c r="BXQ60" s="40"/>
      <c r="BXR60" s="40"/>
      <c r="BXS60" s="40"/>
      <c r="BXT60" s="40"/>
      <c r="BXU60" s="40"/>
      <c r="BXV60" s="40"/>
      <c r="BXW60" s="40"/>
      <c r="BXY60" s="40"/>
      <c r="BXZ60" s="40"/>
      <c r="BYA60" s="40"/>
      <c r="BYB60" s="40"/>
      <c r="BYC60" s="40"/>
      <c r="BYD60" s="40"/>
      <c r="BYE60" s="40"/>
      <c r="BYF60" s="40"/>
      <c r="BYG60" s="40"/>
      <c r="BYH60" s="40"/>
      <c r="BYI60" s="40"/>
      <c r="BYJ60" s="40"/>
      <c r="BYK60" s="40"/>
      <c r="BYL60" s="40"/>
      <c r="BYM60" s="40"/>
      <c r="BYO60" s="40"/>
      <c r="BYP60" s="40"/>
      <c r="BYQ60" s="40"/>
      <c r="BYR60" s="40"/>
      <c r="BYS60" s="40"/>
      <c r="BYT60" s="40"/>
      <c r="BYU60" s="40"/>
      <c r="BYV60" s="40"/>
      <c r="BYW60" s="40"/>
      <c r="BYX60" s="40"/>
      <c r="BYY60" s="40"/>
      <c r="BYZ60" s="40"/>
      <c r="BZA60" s="40"/>
      <c r="BZB60" s="40"/>
      <c r="BZC60" s="40"/>
      <c r="BZE60" s="40"/>
      <c r="BZF60" s="40"/>
      <c r="BZG60" s="40"/>
      <c r="BZH60" s="40"/>
      <c r="BZI60" s="40"/>
      <c r="BZJ60" s="40"/>
      <c r="BZK60" s="40"/>
      <c r="BZL60" s="40"/>
      <c r="BZM60" s="40"/>
      <c r="BZN60" s="40"/>
      <c r="BZO60" s="40"/>
      <c r="BZP60" s="40"/>
      <c r="BZQ60" s="40"/>
      <c r="BZR60" s="40"/>
      <c r="BZS60" s="40"/>
      <c r="BZU60" s="40"/>
      <c r="BZV60" s="40"/>
      <c r="BZW60" s="40"/>
      <c r="BZX60" s="40"/>
      <c r="BZY60" s="40"/>
      <c r="BZZ60" s="40"/>
      <c r="CAA60" s="40"/>
      <c r="CAB60" s="40"/>
      <c r="CAC60" s="40"/>
      <c r="CAD60" s="40"/>
      <c r="CAE60" s="40"/>
      <c r="CAF60" s="40"/>
      <c r="CAG60" s="40"/>
      <c r="CAH60" s="40"/>
      <c r="CAI60" s="40"/>
      <c r="CAK60" s="40"/>
      <c r="CAL60" s="40"/>
      <c r="CAM60" s="40"/>
      <c r="CAN60" s="40"/>
      <c r="CAO60" s="40"/>
      <c r="CAP60" s="40"/>
      <c r="CAQ60" s="40"/>
      <c r="CAR60" s="40"/>
      <c r="CAS60" s="40"/>
      <c r="CAT60" s="40"/>
      <c r="CAU60" s="40"/>
      <c r="CAV60" s="40"/>
      <c r="CAW60" s="40"/>
      <c r="CAX60" s="40"/>
      <c r="CAY60" s="40"/>
      <c r="CBA60" s="40"/>
      <c r="CBB60" s="40"/>
      <c r="CBC60" s="40"/>
      <c r="CBD60" s="40"/>
      <c r="CBE60" s="40"/>
      <c r="CBF60" s="40"/>
      <c r="CBG60" s="40"/>
      <c r="CBH60" s="40"/>
      <c r="CBI60" s="40"/>
      <c r="CBJ60" s="40"/>
      <c r="CBK60" s="40"/>
      <c r="CBL60" s="40"/>
      <c r="CBM60" s="40"/>
      <c r="CBN60" s="40"/>
      <c r="CBO60" s="40"/>
      <c r="CBQ60" s="40"/>
      <c r="CBR60" s="40"/>
      <c r="CBS60" s="40"/>
      <c r="CBT60" s="40"/>
      <c r="CBU60" s="40"/>
      <c r="CBV60" s="40"/>
      <c r="CBW60" s="40"/>
      <c r="CBX60" s="40"/>
      <c r="CBY60" s="40"/>
      <c r="CBZ60" s="40"/>
      <c r="CCA60" s="40"/>
      <c r="CCB60" s="40"/>
      <c r="CCC60" s="40"/>
      <c r="CCD60" s="40"/>
      <c r="CCE60" s="40"/>
      <c r="CCG60" s="40"/>
      <c r="CCH60" s="40"/>
      <c r="CCI60" s="40"/>
      <c r="CCJ60" s="40"/>
      <c r="CCK60" s="40"/>
      <c r="CCL60" s="40"/>
      <c r="CCM60" s="40"/>
      <c r="CCN60" s="40"/>
      <c r="CCO60" s="40"/>
      <c r="CCP60" s="40"/>
      <c r="CCQ60" s="40"/>
      <c r="CCR60" s="40"/>
      <c r="CCS60" s="40"/>
      <c r="CCT60" s="40"/>
      <c r="CCU60" s="40"/>
      <c r="CCW60" s="40"/>
      <c r="CCX60" s="40"/>
      <c r="CCY60" s="40"/>
      <c r="CCZ60" s="40"/>
      <c r="CDA60" s="40"/>
      <c r="CDB60" s="40"/>
      <c r="CDC60" s="40"/>
      <c r="CDD60" s="40"/>
      <c r="CDE60" s="40"/>
      <c r="CDF60" s="40"/>
      <c r="CDG60" s="40"/>
      <c r="CDH60" s="40"/>
      <c r="CDI60" s="40"/>
      <c r="CDJ60" s="40"/>
      <c r="CDK60" s="40"/>
      <c r="CDM60" s="40"/>
      <c r="CDN60" s="40"/>
      <c r="CDO60" s="40"/>
      <c r="CDP60" s="40"/>
      <c r="CDQ60" s="40"/>
      <c r="CDR60" s="40"/>
      <c r="CDS60" s="40"/>
      <c r="CDT60" s="40"/>
      <c r="CDU60" s="40"/>
      <c r="CDV60" s="40"/>
      <c r="CDW60" s="40"/>
      <c r="CDX60" s="40"/>
      <c r="CDY60" s="40"/>
      <c r="CDZ60" s="40"/>
      <c r="CEA60" s="40"/>
      <c r="CEC60" s="40"/>
      <c r="CED60" s="40"/>
      <c r="CEE60" s="40"/>
      <c r="CEF60" s="40"/>
      <c r="CEG60" s="40"/>
      <c r="CEH60" s="40"/>
      <c r="CEI60" s="40"/>
      <c r="CEJ60" s="40"/>
      <c r="CEK60" s="40"/>
      <c r="CEL60" s="40"/>
      <c r="CEM60" s="40"/>
      <c r="CEN60" s="40"/>
      <c r="CEO60" s="40"/>
      <c r="CEP60" s="40"/>
      <c r="CEQ60" s="40"/>
      <c r="CES60" s="40"/>
      <c r="CET60" s="40"/>
      <c r="CEU60" s="40"/>
      <c r="CEV60" s="40"/>
      <c r="CEW60" s="40"/>
      <c r="CEX60" s="40"/>
      <c r="CEY60" s="40"/>
      <c r="CEZ60" s="40"/>
      <c r="CFA60" s="40"/>
      <c r="CFB60" s="40"/>
      <c r="CFC60" s="40"/>
      <c r="CFD60" s="40"/>
      <c r="CFE60" s="40"/>
      <c r="CFF60" s="40"/>
      <c r="CFG60" s="40"/>
      <c r="CFI60" s="40"/>
      <c r="CFJ60" s="40"/>
      <c r="CFK60" s="40"/>
      <c r="CFL60" s="40"/>
      <c r="CFM60" s="40"/>
      <c r="CFN60" s="40"/>
      <c r="CFO60" s="40"/>
      <c r="CFP60" s="40"/>
      <c r="CFQ60" s="40"/>
      <c r="CFR60" s="40"/>
      <c r="CFS60" s="40"/>
      <c r="CFT60" s="40"/>
      <c r="CFU60" s="40"/>
      <c r="CFV60" s="40"/>
      <c r="CFW60" s="40"/>
      <c r="CFY60" s="40"/>
      <c r="CFZ60" s="40"/>
      <c r="CGA60" s="40"/>
      <c r="CGB60" s="40"/>
      <c r="CGC60" s="40"/>
      <c r="CGD60" s="40"/>
      <c r="CGE60" s="40"/>
      <c r="CGF60" s="40"/>
      <c r="CGG60" s="40"/>
      <c r="CGH60" s="40"/>
      <c r="CGI60" s="40"/>
      <c r="CGJ60" s="40"/>
      <c r="CGK60" s="40"/>
      <c r="CGL60" s="40"/>
      <c r="CGM60" s="40"/>
      <c r="CGO60" s="40"/>
      <c r="CGP60" s="40"/>
      <c r="CGQ60" s="40"/>
      <c r="CGR60" s="40"/>
      <c r="CGS60" s="40"/>
      <c r="CGT60" s="40"/>
      <c r="CGU60" s="40"/>
      <c r="CGV60" s="40"/>
      <c r="CGW60" s="40"/>
      <c r="CGX60" s="40"/>
      <c r="CGY60" s="40"/>
      <c r="CGZ60" s="40"/>
      <c r="CHA60" s="40"/>
      <c r="CHB60" s="40"/>
      <c r="CHC60" s="40"/>
      <c r="CHE60" s="40"/>
      <c r="CHF60" s="40"/>
      <c r="CHG60" s="40"/>
      <c r="CHH60" s="40"/>
      <c r="CHI60" s="40"/>
      <c r="CHJ60" s="40"/>
      <c r="CHK60" s="40"/>
      <c r="CHL60" s="40"/>
      <c r="CHM60" s="40"/>
      <c r="CHN60" s="40"/>
      <c r="CHO60" s="40"/>
      <c r="CHP60" s="40"/>
      <c r="CHQ60" s="40"/>
      <c r="CHR60" s="40"/>
      <c r="CHS60" s="40"/>
      <c r="CHU60" s="40"/>
      <c r="CHV60" s="40"/>
      <c r="CHW60" s="40"/>
      <c r="CHX60" s="40"/>
      <c r="CHY60" s="40"/>
      <c r="CHZ60" s="40"/>
      <c r="CIA60" s="40"/>
      <c r="CIB60" s="40"/>
      <c r="CIC60" s="40"/>
      <c r="CID60" s="40"/>
      <c r="CIE60" s="40"/>
      <c r="CIF60" s="40"/>
      <c r="CIG60" s="40"/>
      <c r="CIH60" s="40"/>
      <c r="CII60" s="40"/>
      <c r="CIK60" s="40"/>
      <c r="CIL60" s="40"/>
      <c r="CIM60" s="40"/>
      <c r="CIN60" s="40"/>
      <c r="CIO60" s="40"/>
      <c r="CIP60" s="40"/>
      <c r="CIQ60" s="40"/>
      <c r="CIR60" s="40"/>
      <c r="CIS60" s="40"/>
      <c r="CIT60" s="40"/>
      <c r="CIU60" s="40"/>
      <c r="CIV60" s="40"/>
      <c r="CIW60" s="40"/>
      <c r="CIX60" s="40"/>
      <c r="CIY60" s="40"/>
      <c r="CJA60" s="40"/>
      <c r="CJB60" s="40"/>
      <c r="CJC60" s="40"/>
      <c r="CJD60" s="40"/>
      <c r="CJE60" s="40"/>
      <c r="CJF60" s="40"/>
      <c r="CJG60" s="40"/>
      <c r="CJH60" s="40"/>
      <c r="CJI60" s="40"/>
      <c r="CJJ60" s="40"/>
      <c r="CJK60" s="40"/>
      <c r="CJL60" s="40"/>
      <c r="CJM60" s="40"/>
      <c r="CJN60" s="40"/>
      <c r="CJO60" s="40"/>
      <c r="CJQ60" s="40"/>
      <c r="CJR60" s="40"/>
      <c r="CJS60" s="40"/>
      <c r="CJT60" s="40"/>
      <c r="CJU60" s="40"/>
      <c r="CJV60" s="40"/>
      <c r="CJW60" s="40"/>
      <c r="CJX60" s="40"/>
      <c r="CJY60" s="40"/>
      <c r="CJZ60" s="40"/>
      <c r="CKA60" s="40"/>
      <c r="CKB60" s="40"/>
      <c r="CKC60" s="40"/>
      <c r="CKD60" s="40"/>
      <c r="CKE60" s="40"/>
      <c r="CKG60" s="40"/>
      <c r="CKH60" s="40"/>
      <c r="CKI60" s="40"/>
      <c r="CKJ60" s="40"/>
      <c r="CKK60" s="40"/>
      <c r="CKL60" s="40"/>
      <c r="CKM60" s="40"/>
      <c r="CKN60" s="40"/>
      <c r="CKO60" s="40"/>
      <c r="CKP60" s="40"/>
      <c r="CKQ60" s="40"/>
      <c r="CKR60" s="40"/>
      <c r="CKS60" s="40"/>
      <c r="CKT60" s="40"/>
      <c r="CKU60" s="40"/>
      <c r="CKW60" s="40"/>
      <c r="CKX60" s="40"/>
      <c r="CKY60" s="40"/>
      <c r="CKZ60" s="40"/>
      <c r="CLA60" s="40"/>
      <c r="CLB60" s="40"/>
      <c r="CLC60" s="40"/>
      <c r="CLD60" s="40"/>
      <c r="CLE60" s="40"/>
      <c r="CLF60" s="40"/>
      <c r="CLG60" s="40"/>
      <c r="CLH60" s="40"/>
      <c r="CLI60" s="40"/>
      <c r="CLJ60" s="40"/>
      <c r="CLK60" s="40"/>
      <c r="CLM60" s="40"/>
      <c r="CLN60" s="40"/>
      <c r="CLO60" s="40"/>
      <c r="CLP60" s="40"/>
      <c r="CLQ60" s="40"/>
      <c r="CLR60" s="40"/>
      <c r="CLS60" s="40"/>
      <c r="CLT60" s="40"/>
      <c r="CLU60" s="40"/>
      <c r="CLV60" s="40"/>
      <c r="CLW60" s="40"/>
      <c r="CLX60" s="40"/>
      <c r="CLY60" s="40"/>
      <c r="CLZ60" s="40"/>
      <c r="CMA60" s="40"/>
      <c r="CMC60" s="40"/>
      <c r="CMD60" s="40"/>
      <c r="CME60" s="40"/>
      <c r="CMF60" s="40"/>
      <c r="CMG60" s="40"/>
      <c r="CMH60" s="40"/>
      <c r="CMI60" s="40"/>
      <c r="CMJ60" s="40"/>
      <c r="CMK60" s="40"/>
      <c r="CML60" s="40"/>
      <c r="CMM60" s="40"/>
      <c r="CMN60" s="40"/>
      <c r="CMO60" s="40"/>
      <c r="CMP60" s="40"/>
      <c r="CMQ60" s="40"/>
      <c r="CMS60" s="40"/>
      <c r="CMT60" s="40"/>
      <c r="CMU60" s="40"/>
      <c r="CMV60" s="40"/>
      <c r="CMW60" s="40"/>
      <c r="CMX60" s="40"/>
      <c r="CMY60" s="40"/>
      <c r="CMZ60" s="40"/>
      <c r="CNA60" s="40"/>
      <c r="CNB60" s="40"/>
      <c r="CNC60" s="40"/>
      <c r="CND60" s="40"/>
      <c r="CNE60" s="40"/>
      <c r="CNF60" s="40"/>
      <c r="CNG60" s="40"/>
      <c r="CNI60" s="40"/>
      <c r="CNJ60" s="40"/>
      <c r="CNK60" s="40"/>
      <c r="CNL60" s="40"/>
      <c r="CNM60" s="40"/>
      <c r="CNN60" s="40"/>
      <c r="CNO60" s="40"/>
      <c r="CNP60" s="40"/>
      <c r="CNQ60" s="40"/>
      <c r="CNR60" s="40"/>
      <c r="CNS60" s="40"/>
      <c r="CNT60" s="40"/>
      <c r="CNU60" s="40"/>
      <c r="CNV60" s="40"/>
      <c r="CNW60" s="40"/>
      <c r="CNY60" s="40"/>
      <c r="CNZ60" s="40"/>
      <c r="COA60" s="40"/>
      <c r="COB60" s="40"/>
      <c r="COC60" s="40"/>
      <c r="COD60" s="40"/>
      <c r="COE60" s="40"/>
      <c r="COF60" s="40"/>
      <c r="COG60" s="40"/>
      <c r="COH60" s="40"/>
      <c r="COI60" s="40"/>
      <c r="COJ60" s="40"/>
      <c r="COK60" s="40"/>
      <c r="COL60" s="40"/>
      <c r="COM60" s="40"/>
      <c r="COO60" s="40"/>
      <c r="COP60" s="40"/>
      <c r="COQ60" s="40"/>
      <c r="COR60" s="40"/>
      <c r="COS60" s="40"/>
      <c r="COT60" s="40"/>
      <c r="COU60" s="40"/>
      <c r="COV60" s="40"/>
      <c r="COW60" s="40"/>
      <c r="COX60" s="40"/>
      <c r="COY60" s="40"/>
      <c r="COZ60" s="40"/>
      <c r="CPA60" s="40"/>
      <c r="CPB60" s="40"/>
      <c r="CPC60" s="40"/>
      <c r="CPE60" s="40"/>
      <c r="CPF60" s="40"/>
      <c r="CPG60" s="40"/>
      <c r="CPH60" s="40"/>
      <c r="CPI60" s="40"/>
      <c r="CPJ60" s="40"/>
      <c r="CPK60" s="40"/>
      <c r="CPL60" s="40"/>
      <c r="CPM60" s="40"/>
      <c r="CPN60" s="40"/>
      <c r="CPO60" s="40"/>
      <c r="CPP60" s="40"/>
      <c r="CPQ60" s="40"/>
      <c r="CPR60" s="40"/>
      <c r="CPS60" s="40"/>
      <c r="CPU60" s="40"/>
      <c r="CPV60" s="40"/>
      <c r="CPW60" s="40"/>
      <c r="CPX60" s="40"/>
      <c r="CPY60" s="40"/>
      <c r="CPZ60" s="40"/>
      <c r="CQA60" s="40"/>
      <c r="CQB60" s="40"/>
      <c r="CQC60" s="40"/>
      <c r="CQD60" s="40"/>
      <c r="CQE60" s="40"/>
      <c r="CQF60" s="40"/>
      <c r="CQG60" s="40"/>
      <c r="CQH60" s="40"/>
      <c r="CQI60" s="40"/>
      <c r="CQK60" s="40"/>
      <c r="CQL60" s="40"/>
      <c r="CQM60" s="40"/>
      <c r="CQN60" s="40"/>
      <c r="CQO60" s="40"/>
      <c r="CQP60" s="40"/>
      <c r="CQQ60" s="40"/>
      <c r="CQR60" s="40"/>
      <c r="CQS60" s="40"/>
      <c r="CQT60" s="40"/>
      <c r="CQU60" s="40"/>
      <c r="CQV60" s="40"/>
      <c r="CQW60" s="40"/>
      <c r="CQX60" s="40"/>
      <c r="CQY60" s="40"/>
      <c r="CRA60" s="40"/>
      <c r="CRB60" s="40"/>
      <c r="CRC60" s="40"/>
      <c r="CRD60" s="40"/>
      <c r="CRE60" s="40"/>
      <c r="CRF60" s="40"/>
      <c r="CRG60" s="40"/>
      <c r="CRH60" s="40"/>
      <c r="CRI60" s="40"/>
      <c r="CRJ60" s="40"/>
      <c r="CRK60" s="40"/>
      <c r="CRL60" s="40"/>
      <c r="CRM60" s="40"/>
      <c r="CRN60" s="40"/>
      <c r="CRO60" s="40"/>
      <c r="CRQ60" s="40"/>
      <c r="CRR60" s="40"/>
      <c r="CRS60" s="40"/>
      <c r="CRT60" s="40"/>
      <c r="CRU60" s="40"/>
      <c r="CRV60" s="40"/>
      <c r="CRW60" s="40"/>
      <c r="CRX60" s="40"/>
      <c r="CRY60" s="40"/>
      <c r="CRZ60" s="40"/>
      <c r="CSA60" s="40"/>
      <c r="CSB60" s="40"/>
      <c r="CSC60" s="40"/>
      <c r="CSD60" s="40"/>
      <c r="CSE60" s="40"/>
      <c r="CSG60" s="40"/>
      <c r="CSH60" s="40"/>
      <c r="CSI60" s="40"/>
      <c r="CSJ60" s="40"/>
      <c r="CSK60" s="40"/>
      <c r="CSL60" s="40"/>
      <c r="CSM60" s="40"/>
      <c r="CSN60" s="40"/>
      <c r="CSO60" s="40"/>
      <c r="CSP60" s="40"/>
      <c r="CSQ60" s="40"/>
      <c r="CSR60" s="40"/>
      <c r="CSS60" s="40"/>
      <c r="CST60" s="40"/>
      <c r="CSU60" s="40"/>
      <c r="CSW60" s="40"/>
      <c r="CSX60" s="40"/>
      <c r="CSY60" s="40"/>
      <c r="CSZ60" s="40"/>
      <c r="CTA60" s="40"/>
      <c r="CTB60" s="40"/>
      <c r="CTC60" s="40"/>
      <c r="CTD60" s="40"/>
      <c r="CTE60" s="40"/>
      <c r="CTF60" s="40"/>
      <c r="CTG60" s="40"/>
      <c r="CTH60" s="40"/>
      <c r="CTI60" s="40"/>
      <c r="CTJ60" s="40"/>
      <c r="CTK60" s="40"/>
      <c r="CTM60" s="40"/>
      <c r="CTN60" s="40"/>
      <c r="CTO60" s="40"/>
      <c r="CTP60" s="40"/>
      <c r="CTQ60" s="40"/>
      <c r="CTR60" s="40"/>
      <c r="CTS60" s="40"/>
      <c r="CTT60" s="40"/>
      <c r="CTU60" s="40"/>
      <c r="CTV60" s="40"/>
      <c r="CTW60" s="40"/>
      <c r="CTX60" s="40"/>
      <c r="CTY60" s="40"/>
      <c r="CTZ60" s="40"/>
      <c r="CUA60" s="40"/>
      <c r="CUC60" s="40"/>
      <c r="CUD60" s="40"/>
      <c r="CUE60" s="40"/>
      <c r="CUF60" s="40"/>
      <c r="CUG60" s="40"/>
      <c r="CUH60" s="40"/>
      <c r="CUI60" s="40"/>
      <c r="CUJ60" s="40"/>
      <c r="CUK60" s="40"/>
      <c r="CUL60" s="40"/>
      <c r="CUM60" s="40"/>
      <c r="CUN60" s="40"/>
      <c r="CUO60" s="40"/>
      <c r="CUP60" s="40"/>
      <c r="CUQ60" s="40"/>
      <c r="CUS60" s="40"/>
      <c r="CUT60" s="40"/>
      <c r="CUU60" s="40"/>
      <c r="CUV60" s="40"/>
      <c r="CUW60" s="40"/>
      <c r="CUX60" s="40"/>
      <c r="CUY60" s="40"/>
      <c r="CUZ60" s="40"/>
      <c r="CVA60" s="40"/>
      <c r="CVB60" s="40"/>
      <c r="CVC60" s="40"/>
      <c r="CVD60" s="40"/>
      <c r="CVE60" s="40"/>
      <c r="CVF60" s="40"/>
      <c r="CVG60" s="40"/>
      <c r="CVI60" s="40"/>
      <c r="CVJ60" s="40"/>
      <c r="CVK60" s="40"/>
      <c r="CVL60" s="40"/>
      <c r="CVM60" s="40"/>
      <c r="CVN60" s="40"/>
      <c r="CVO60" s="40"/>
      <c r="CVP60" s="40"/>
      <c r="CVQ60" s="40"/>
      <c r="CVR60" s="40"/>
      <c r="CVS60" s="40"/>
      <c r="CVT60" s="40"/>
      <c r="CVU60" s="40"/>
      <c r="CVV60" s="40"/>
      <c r="CVW60" s="40"/>
      <c r="CVY60" s="40"/>
      <c r="CVZ60" s="40"/>
      <c r="CWA60" s="40"/>
      <c r="CWB60" s="40"/>
      <c r="CWC60" s="40"/>
      <c r="CWD60" s="40"/>
      <c r="CWE60" s="40"/>
      <c r="CWF60" s="40"/>
      <c r="CWG60" s="40"/>
      <c r="CWH60" s="40"/>
      <c r="CWI60" s="40"/>
      <c r="CWJ60" s="40"/>
      <c r="CWK60" s="40"/>
      <c r="CWL60" s="40"/>
      <c r="CWM60" s="40"/>
      <c r="CWO60" s="40"/>
      <c r="CWP60" s="40"/>
      <c r="CWQ60" s="40"/>
      <c r="CWR60" s="40"/>
      <c r="CWS60" s="40"/>
      <c r="CWT60" s="40"/>
      <c r="CWU60" s="40"/>
      <c r="CWV60" s="40"/>
      <c r="CWW60" s="40"/>
      <c r="CWX60" s="40"/>
      <c r="CWY60" s="40"/>
      <c r="CWZ60" s="40"/>
      <c r="CXA60" s="40"/>
      <c r="CXB60" s="40"/>
      <c r="CXC60" s="40"/>
      <c r="CXE60" s="40"/>
      <c r="CXF60" s="40"/>
      <c r="CXG60" s="40"/>
      <c r="CXH60" s="40"/>
      <c r="CXI60" s="40"/>
      <c r="CXJ60" s="40"/>
      <c r="CXK60" s="40"/>
      <c r="CXL60" s="40"/>
      <c r="CXM60" s="40"/>
      <c r="CXN60" s="40"/>
      <c r="CXO60" s="40"/>
      <c r="CXP60" s="40"/>
      <c r="CXQ60" s="40"/>
      <c r="CXR60" s="40"/>
      <c r="CXS60" s="40"/>
      <c r="CXU60" s="40"/>
      <c r="CXV60" s="40"/>
      <c r="CXW60" s="40"/>
      <c r="CXX60" s="40"/>
      <c r="CXY60" s="40"/>
      <c r="CXZ60" s="40"/>
      <c r="CYA60" s="40"/>
      <c r="CYB60" s="40"/>
      <c r="CYC60" s="40"/>
      <c r="CYD60" s="40"/>
      <c r="CYE60" s="40"/>
      <c r="CYF60" s="40"/>
      <c r="CYG60" s="40"/>
      <c r="CYH60" s="40"/>
      <c r="CYI60" s="40"/>
      <c r="CYK60" s="40"/>
      <c r="CYL60" s="40"/>
      <c r="CYM60" s="40"/>
      <c r="CYN60" s="40"/>
      <c r="CYO60" s="40"/>
      <c r="CYP60" s="40"/>
      <c r="CYQ60" s="40"/>
      <c r="CYR60" s="40"/>
      <c r="CYS60" s="40"/>
      <c r="CYT60" s="40"/>
      <c r="CYU60" s="40"/>
      <c r="CYV60" s="40"/>
      <c r="CYW60" s="40"/>
      <c r="CYX60" s="40"/>
      <c r="CYY60" s="40"/>
      <c r="CZA60" s="40"/>
      <c r="CZB60" s="40"/>
      <c r="CZC60" s="40"/>
      <c r="CZD60" s="40"/>
      <c r="CZE60" s="40"/>
      <c r="CZF60" s="40"/>
      <c r="CZG60" s="40"/>
      <c r="CZH60" s="40"/>
      <c r="CZI60" s="40"/>
      <c r="CZJ60" s="40"/>
      <c r="CZK60" s="40"/>
      <c r="CZL60" s="40"/>
      <c r="CZM60" s="40"/>
      <c r="CZN60" s="40"/>
      <c r="CZO60" s="40"/>
      <c r="CZQ60" s="40"/>
      <c r="CZR60" s="40"/>
      <c r="CZS60" s="40"/>
      <c r="CZT60" s="40"/>
      <c r="CZU60" s="40"/>
      <c r="CZV60" s="40"/>
      <c r="CZW60" s="40"/>
      <c r="CZX60" s="40"/>
      <c r="CZY60" s="40"/>
      <c r="CZZ60" s="40"/>
      <c r="DAA60" s="40"/>
      <c r="DAB60" s="40"/>
      <c r="DAC60" s="40"/>
      <c r="DAD60" s="40"/>
      <c r="DAE60" s="40"/>
      <c r="DAG60" s="40"/>
      <c r="DAH60" s="40"/>
      <c r="DAI60" s="40"/>
      <c r="DAJ60" s="40"/>
      <c r="DAK60" s="40"/>
      <c r="DAL60" s="40"/>
      <c r="DAM60" s="40"/>
      <c r="DAN60" s="40"/>
      <c r="DAO60" s="40"/>
      <c r="DAP60" s="40"/>
      <c r="DAQ60" s="40"/>
      <c r="DAR60" s="40"/>
      <c r="DAS60" s="40"/>
      <c r="DAT60" s="40"/>
      <c r="DAU60" s="40"/>
      <c r="DAW60" s="40"/>
      <c r="DAX60" s="40"/>
      <c r="DAY60" s="40"/>
      <c r="DAZ60" s="40"/>
      <c r="DBA60" s="40"/>
      <c r="DBB60" s="40"/>
      <c r="DBC60" s="40"/>
      <c r="DBD60" s="40"/>
      <c r="DBE60" s="40"/>
      <c r="DBF60" s="40"/>
      <c r="DBG60" s="40"/>
      <c r="DBH60" s="40"/>
      <c r="DBI60" s="40"/>
      <c r="DBJ60" s="40"/>
      <c r="DBK60" s="40"/>
      <c r="DBM60" s="40"/>
      <c r="DBN60" s="40"/>
      <c r="DBO60" s="40"/>
      <c r="DBP60" s="40"/>
      <c r="DBQ60" s="40"/>
      <c r="DBR60" s="40"/>
      <c r="DBS60" s="40"/>
      <c r="DBT60" s="40"/>
      <c r="DBU60" s="40"/>
      <c r="DBV60" s="40"/>
      <c r="DBW60" s="40"/>
      <c r="DBX60" s="40"/>
      <c r="DBY60" s="40"/>
      <c r="DBZ60" s="40"/>
      <c r="DCA60" s="40"/>
      <c r="DCC60" s="40"/>
      <c r="DCD60" s="40"/>
      <c r="DCE60" s="40"/>
      <c r="DCF60" s="40"/>
      <c r="DCG60" s="40"/>
      <c r="DCH60" s="40"/>
      <c r="DCI60" s="40"/>
      <c r="DCJ60" s="40"/>
      <c r="DCK60" s="40"/>
      <c r="DCL60" s="40"/>
      <c r="DCM60" s="40"/>
      <c r="DCN60" s="40"/>
      <c r="DCO60" s="40"/>
      <c r="DCP60" s="40"/>
      <c r="DCQ60" s="40"/>
      <c r="DCS60" s="40"/>
      <c r="DCT60" s="40"/>
      <c r="DCU60" s="40"/>
      <c r="DCV60" s="40"/>
      <c r="DCW60" s="40"/>
      <c r="DCX60" s="40"/>
      <c r="DCY60" s="40"/>
      <c r="DCZ60" s="40"/>
      <c r="DDA60" s="40"/>
      <c r="DDB60" s="40"/>
      <c r="DDC60" s="40"/>
      <c r="DDD60" s="40"/>
      <c r="DDE60" s="40"/>
      <c r="DDF60" s="40"/>
      <c r="DDG60" s="40"/>
      <c r="DDI60" s="40"/>
      <c r="DDJ60" s="40"/>
      <c r="DDK60" s="40"/>
      <c r="DDL60" s="40"/>
      <c r="DDM60" s="40"/>
      <c r="DDN60" s="40"/>
      <c r="DDO60" s="40"/>
      <c r="DDP60" s="40"/>
      <c r="DDQ60" s="40"/>
      <c r="DDR60" s="40"/>
      <c r="DDS60" s="40"/>
      <c r="DDT60" s="40"/>
      <c r="DDU60" s="40"/>
      <c r="DDV60" s="40"/>
      <c r="DDW60" s="40"/>
      <c r="DDY60" s="40"/>
      <c r="DDZ60" s="40"/>
      <c r="DEA60" s="40"/>
      <c r="DEB60" s="40"/>
      <c r="DEC60" s="40"/>
      <c r="DED60" s="40"/>
      <c r="DEE60" s="40"/>
      <c r="DEF60" s="40"/>
      <c r="DEG60" s="40"/>
      <c r="DEH60" s="40"/>
      <c r="DEI60" s="40"/>
      <c r="DEJ60" s="40"/>
      <c r="DEK60" s="40"/>
      <c r="DEL60" s="40"/>
      <c r="DEM60" s="40"/>
      <c r="DEO60" s="40"/>
      <c r="DEP60" s="40"/>
      <c r="DEQ60" s="40"/>
      <c r="DER60" s="40"/>
      <c r="DES60" s="40"/>
      <c r="DET60" s="40"/>
      <c r="DEU60" s="40"/>
      <c r="DEV60" s="40"/>
      <c r="DEW60" s="40"/>
      <c r="DEX60" s="40"/>
      <c r="DEY60" s="40"/>
      <c r="DEZ60" s="40"/>
      <c r="DFA60" s="40"/>
      <c r="DFB60" s="40"/>
      <c r="DFC60" s="40"/>
      <c r="DFE60" s="40"/>
      <c r="DFF60" s="40"/>
      <c r="DFG60" s="40"/>
      <c r="DFH60" s="40"/>
      <c r="DFI60" s="40"/>
      <c r="DFJ60" s="40"/>
      <c r="DFK60" s="40"/>
      <c r="DFL60" s="40"/>
      <c r="DFM60" s="40"/>
      <c r="DFN60" s="40"/>
      <c r="DFO60" s="40"/>
      <c r="DFP60" s="40"/>
      <c r="DFQ60" s="40"/>
      <c r="DFR60" s="40"/>
      <c r="DFS60" s="40"/>
      <c r="DFU60" s="40"/>
      <c r="DFV60" s="40"/>
      <c r="DFW60" s="40"/>
      <c r="DFX60" s="40"/>
      <c r="DFY60" s="40"/>
      <c r="DFZ60" s="40"/>
      <c r="DGA60" s="40"/>
      <c r="DGB60" s="40"/>
      <c r="DGC60" s="40"/>
      <c r="DGD60" s="40"/>
      <c r="DGE60" s="40"/>
      <c r="DGF60" s="40"/>
      <c r="DGG60" s="40"/>
      <c r="DGH60" s="40"/>
      <c r="DGI60" s="40"/>
      <c r="DGK60" s="40"/>
      <c r="DGL60" s="40"/>
      <c r="DGM60" s="40"/>
      <c r="DGN60" s="40"/>
      <c r="DGO60" s="40"/>
      <c r="DGP60" s="40"/>
      <c r="DGQ60" s="40"/>
      <c r="DGR60" s="40"/>
      <c r="DGS60" s="40"/>
      <c r="DGT60" s="40"/>
      <c r="DGU60" s="40"/>
      <c r="DGV60" s="40"/>
      <c r="DGW60" s="40"/>
      <c r="DGX60" s="40"/>
      <c r="DGY60" s="40"/>
      <c r="DHA60" s="40"/>
      <c r="DHB60" s="40"/>
      <c r="DHC60" s="40"/>
      <c r="DHD60" s="40"/>
      <c r="DHE60" s="40"/>
      <c r="DHF60" s="40"/>
      <c r="DHG60" s="40"/>
      <c r="DHH60" s="40"/>
      <c r="DHI60" s="40"/>
      <c r="DHJ60" s="40"/>
      <c r="DHK60" s="40"/>
      <c r="DHL60" s="40"/>
      <c r="DHM60" s="40"/>
      <c r="DHN60" s="40"/>
      <c r="DHO60" s="40"/>
      <c r="DHQ60" s="40"/>
      <c r="DHR60" s="40"/>
      <c r="DHS60" s="40"/>
      <c r="DHT60" s="40"/>
      <c r="DHU60" s="40"/>
      <c r="DHV60" s="40"/>
      <c r="DHW60" s="40"/>
      <c r="DHX60" s="40"/>
      <c r="DHY60" s="40"/>
      <c r="DHZ60" s="40"/>
      <c r="DIA60" s="40"/>
      <c r="DIB60" s="40"/>
      <c r="DIC60" s="40"/>
      <c r="DID60" s="40"/>
      <c r="DIE60" s="40"/>
      <c r="DIG60" s="40"/>
      <c r="DIH60" s="40"/>
      <c r="DII60" s="40"/>
      <c r="DIJ60" s="40"/>
      <c r="DIK60" s="40"/>
      <c r="DIL60" s="40"/>
      <c r="DIM60" s="40"/>
      <c r="DIN60" s="40"/>
      <c r="DIO60" s="40"/>
      <c r="DIP60" s="40"/>
      <c r="DIQ60" s="40"/>
      <c r="DIR60" s="40"/>
      <c r="DIS60" s="40"/>
      <c r="DIT60" s="40"/>
      <c r="DIU60" s="40"/>
      <c r="DIW60" s="40"/>
      <c r="DIX60" s="40"/>
      <c r="DIY60" s="40"/>
      <c r="DIZ60" s="40"/>
      <c r="DJA60" s="40"/>
      <c r="DJB60" s="40"/>
      <c r="DJC60" s="40"/>
      <c r="DJD60" s="40"/>
      <c r="DJE60" s="40"/>
      <c r="DJF60" s="40"/>
      <c r="DJG60" s="40"/>
      <c r="DJH60" s="40"/>
      <c r="DJI60" s="40"/>
      <c r="DJJ60" s="40"/>
      <c r="DJK60" s="40"/>
      <c r="DJM60" s="40"/>
      <c r="DJN60" s="40"/>
      <c r="DJO60" s="40"/>
      <c r="DJP60" s="40"/>
      <c r="DJQ60" s="40"/>
      <c r="DJR60" s="40"/>
      <c r="DJS60" s="40"/>
      <c r="DJT60" s="40"/>
      <c r="DJU60" s="40"/>
      <c r="DJV60" s="40"/>
      <c r="DJW60" s="40"/>
      <c r="DJX60" s="40"/>
      <c r="DJY60" s="40"/>
      <c r="DJZ60" s="40"/>
      <c r="DKA60" s="40"/>
      <c r="DKC60" s="40"/>
      <c r="DKD60" s="40"/>
      <c r="DKE60" s="40"/>
      <c r="DKF60" s="40"/>
      <c r="DKG60" s="40"/>
      <c r="DKH60" s="40"/>
      <c r="DKI60" s="40"/>
      <c r="DKJ60" s="40"/>
      <c r="DKK60" s="40"/>
      <c r="DKL60" s="40"/>
      <c r="DKM60" s="40"/>
      <c r="DKN60" s="40"/>
      <c r="DKO60" s="40"/>
      <c r="DKP60" s="40"/>
      <c r="DKQ60" s="40"/>
      <c r="DKS60" s="40"/>
      <c r="DKT60" s="40"/>
      <c r="DKU60" s="40"/>
      <c r="DKV60" s="40"/>
      <c r="DKW60" s="40"/>
      <c r="DKX60" s="40"/>
      <c r="DKY60" s="40"/>
      <c r="DKZ60" s="40"/>
      <c r="DLA60" s="40"/>
      <c r="DLB60" s="40"/>
      <c r="DLC60" s="40"/>
      <c r="DLD60" s="40"/>
      <c r="DLE60" s="40"/>
      <c r="DLF60" s="40"/>
      <c r="DLG60" s="40"/>
      <c r="DLI60" s="40"/>
      <c r="DLJ60" s="40"/>
      <c r="DLK60" s="40"/>
      <c r="DLL60" s="40"/>
      <c r="DLM60" s="40"/>
      <c r="DLN60" s="40"/>
      <c r="DLO60" s="40"/>
      <c r="DLP60" s="40"/>
      <c r="DLQ60" s="40"/>
      <c r="DLR60" s="40"/>
      <c r="DLS60" s="40"/>
      <c r="DLT60" s="40"/>
      <c r="DLU60" s="40"/>
      <c r="DLV60" s="40"/>
      <c r="DLW60" s="40"/>
      <c r="DLY60" s="40"/>
      <c r="DLZ60" s="40"/>
      <c r="DMA60" s="40"/>
      <c r="DMB60" s="40"/>
      <c r="DMC60" s="40"/>
      <c r="DMD60" s="40"/>
      <c r="DME60" s="40"/>
      <c r="DMF60" s="40"/>
      <c r="DMG60" s="40"/>
      <c r="DMH60" s="40"/>
      <c r="DMI60" s="40"/>
      <c r="DMJ60" s="40"/>
      <c r="DMK60" s="40"/>
      <c r="DML60" s="40"/>
      <c r="DMM60" s="40"/>
      <c r="DMO60" s="40"/>
      <c r="DMP60" s="40"/>
      <c r="DMQ60" s="40"/>
      <c r="DMR60" s="40"/>
      <c r="DMS60" s="40"/>
      <c r="DMT60" s="40"/>
      <c r="DMU60" s="40"/>
      <c r="DMV60" s="40"/>
      <c r="DMW60" s="40"/>
      <c r="DMX60" s="40"/>
      <c r="DMY60" s="40"/>
      <c r="DMZ60" s="40"/>
      <c r="DNA60" s="40"/>
      <c r="DNB60" s="40"/>
      <c r="DNC60" s="40"/>
      <c r="DNE60" s="40"/>
      <c r="DNF60" s="40"/>
      <c r="DNG60" s="40"/>
      <c r="DNH60" s="40"/>
      <c r="DNI60" s="40"/>
      <c r="DNJ60" s="40"/>
      <c r="DNK60" s="40"/>
      <c r="DNL60" s="40"/>
      <c r="DNM60" s="40"/>
      <c r="DNN60" s="40"/>
      <c r="DNO60" s="40"/>
      <c r="DNP60" s="40"/>
      <c r="DNQ60" s="40"/>
      <c r="DNR60" s="40"/>
      <c r="DNS60" s="40"/>
      <c r="DNU60" s="40"/>
      <c r="DNV60" s="40"/>
      <c r="DNW60" s="40"/>
      <c r="DNX60" s="40"/>
      <c r="DNY60" s="40"/>
      <c r="DNZ60" s="40"/>
      <c r="DOA60" s="40"/>
      <c r="DOB60" s="40"/>
      <c r="DOC60" s="40"/>
      <c r="DOD60" s="40"/>
      <c r="DOE60" s="40"/>
      <c r="DOF60" s="40"/>
      <c r="DOG60" s="40"/>
      <c r="DOH60" s="40"/>
      <c r="DOI60" s="40"/>
      <c r="DOK60" s="40"/>
      <c r="DOL60" s="40"/>
      <c r="DOM60" s="40"/>
      <c r="DON60" s="40"/>
      <c r="DOO60" s="40"/>
      <c r="DOP60" s="40"/>
      <c r="DOQ60" s="40"/>
      <c r="DOR60" s="40"/>
      <c r="DOS60" s="40"/>
      <c r="DOT60" s="40"/>
      <c r="DOU60" s="40"/>
      <c r="DOV60" s="40"/>
      <c r="DOW60" s="40"/>
      <c r="DOX60" s="40"/>
      <c r="DOY60" s="40"/>
      <c r="DPA60" s="40"/>
      <c r="DPB60" s="40"/>
      <c r="DPC60" s="40"/>
      <c r="DPD60" s="40"/>
      <c r="DPE60" s="40"/>
      <c r="DPF60" s="40"/>
      <c r="DPG60" s="40"/>
      <c r="DPH60" s="40"/>
      <c r="DPI60" s="40"/>
      <c r="DPJ60" s="40"/>
      <c r="DPK60" s="40"/>
      <c r="DPL60" s="40"/>
      <c r="DPM60" s="40"/>
      <c r="DPN60" s="40"/>
      <c r="DPO60" s="40"/>
      <c r="DPQ60" s="40"/>
      <c r="DPR60" s="40"/>
      <c r="DPS60" s="40"/>
      <c r="DPT60" s="40"/>
      <c r="DPU60" s="40"/>
      <c r="DPV60" s="40"/>
      <c r="DPW60" s="40"/>
      <c r="DPX60" s="40"/>
      <c r="DPY60" s="40"/>
      <c r="DPZ60" s="40"/>
      <c r="DQA60" s="40"/>
      <c r="DQB60" s="40"/>
      <c r="DQC60" s="40"/>
      <c r="DQD60" s="40"/>
      <c r="DQE60" s="40"/>
      <c r="DQG60" s="40"/>
      <c r="DQH60" s="40"/>
      <c r="DQI60" s="40"/>
      <c r="DQJ60" s="40"/>
      <c r="DQK60" s="40"/>
      <c r="DQL60" s="40"/>
      <c r="DQM60" s="40"/>
      <c r="DQN60" s="40"/>
      <c r="DQO60" s="40"/>
      <c r="DQP60" s="40"/>
      <c r="DQQ60" s="40"/>
      <c r="DQR60" s="40"/>
      <c r="DQS60" s="40"/>
      <c r="DQT60" s="40"/>
      <c r="DQU60" s="40"/>
      <c r="DQW60" s="40"/>
      <c r="DQX60" s="40"/>
      <c r="DQY60" s="40"/>
      <c r="DQZ60" s="40"/>
      <c r="DRA60" s="40"/>
      <c r="DRB60" s="40"/>
      <c r="DRC60" s="40"/>
      <c r="DRD60" s="40"/>
      <c r="DRE60" s="40"/>
      <c r="DRF60" s="40"/>
      <c r="DRG60" s="40"/>
      <c r="DRH60" s="40"/>
      <c r="DRI60" s="40"/>
      <c r="DRJ60" s="40"/>
      <c r="DRK60" s="40"/>
      <c r="DRM60" s="40"/>
      <c r="DRN60" s="40"/>
      <c r="DRO60" s="40"/>
      <c r="DRP60" s="40"/>
      <c r="DRQ60" s="40"/>
      <c r="DRR60" s="40"/>
      <c r="DRS60" s="40"/>
      <c r="DRT60" s="40"/>
      <c r="DRU60" s="40"/>
      <c r="DRV60" s="40"/>
      <c r="DRW60" s="40"/>
      <c r="DRX60" s="40"/>
      <c r="DRY60" s="40"/>
      <c r="DRZ60" s="40"/>
      <c r="DSA60" s="40"/>
      <c r="DSC60" s="40"/>
      <c r="DSD60" s="40"/>
      <c r="DSE60" s="40"/>
      <c r="DSF60" s="40"/>
      <c r="DSG60" s="40"/>
      <c r="DSH60" s="40"/>
      <c r="DSI60" s="40"/>
      <c r="DSJ60" s="40"/>
      <c r="DSK60" s="40"/>
      <c r="DSL60" s="40"/>
      <c r="DSM60" s="40"/>
      <c r="DSN60" s="40"/>
      <c r="DSO60" s="40"/>
      <c r="DSP60" s="40"/>
      <c r="DSQ60" s="40"/>
      <c r="DSS60" s="40"/>
      <c r="DST60" s="40"/>
      <c r="DSU60" s="40"/>
      <c r="DSV60" s="40"/>
      <c r="DSW60" s="40"/>
      <c r="DSX60" s="40"/>
      <c r="DSY60" s="40"/>
      <c r="DSZ60" s="40"/>
      <c r="DTA60" s="40"/>
      <c r="DTB60" s="40"/>
      <c r="DTC60" s="40"/>
      <c r="DTD60" s="40"/>
      <c r="DTE60" s="40"/>
      <c r="DTF60" s="40"/>
      <c r="DTG60" s="40"/>
      <c r="DTI60" s="40"/>
      <c r="DTJ60" s="40"/>
      <c r="DTK60" s="40"/>
      <c r="DTL60" s="40"/>
      <c r="DTM60" s="40"/>
      <c r="DTN60" s="40"/>
      <c r="DTO60" s="40"/>
      <c r="DTP60" s="40"/>
      <c r="DTQ60" s="40"/>
      <c r="DTR60" s="40"/>
      <c r="DTS60" s="40"/>
      <c r="DTT60" s="40"/>
      <c r="DTU60" s="40"/>
      <c r="DTV60" s="40"/>
      <c r="DTW60" s="40"/>
      <c r="DTY60" s="40"/>
      <c r="DTZ60" s="40"/>
      <c r="DUA60" s="40"/>
      <c r="DUB60" s="40"/>
      <c r="DUC60" s="40"/>
      <c r="DUD60" s="40"/>
      <c r="DUE60" s="40"/>
      <c r="DUF60" s="40"/>
      <c r="DUG60" s="40"/>
      <c r="DUH60" s="40"/>
      <c r="DUI60" s="40"/>
      <c r="DUJ60" s="40"/>
      <c r="DUK60" s="40"/>
      <c r="DUL60" s="40"/>
      <c r="DUM60" s="40"/>
      <c r="DUO60" s="40"/>
      <c r="DUP60" s="40"/>
      <c r="DUQ60" s="40"/>
      <c r="DUR60" s="40"/>
      <c r="DUS60" s="40"/>
      <c r="DUT60" s="40"/>
      <c r="DUU60" s="40"/>
      <c r="DUV60" s="40"/>
      <c r="DUW60" s="40"/>
      <c r="DUX60" s="40"/>
      <c r="DUY60" s="40"/>
      <c r="DUZ60" s="40"/>
      <c r="DVA60" s="40"/>
      <c r="DVB60" s="40"/>
      <c r="DVC60" s="40"/>
      <c r="DVE60" s="40"/>
      <c r="DVF60" s="40"/>
      <c r="DVG60" s="40"/>
      <c r="DVH60" s="40"/>
      <c r="DVI60" s="40"/>
      <c r="DVJ60" s="40"/>
      <c r="DVK60" s="40"/>
      <c r="DVL60" s="40"/>
      <c r="DVM60" s="40"/>
      <c r="DVN60" s="40"/>
      <c r="DVO60" s="40"/>
      <c r="DVP60" s="40"/>
      <c r="DVQ60" s="40"/>
      <c r="DVR60" s="40"/>
      <c r="DVS60" s="40"/>
      <c r="DVU60" s="40"/>
      <c r="DVV60" s="40"/>
      <c r="DVW60" s="40"/>
      <c r="DVX60" s="40"/>
      <c r="DVY60" s="40"/>
      <c r="DVZ60" s="40"/>
      <c r="DWA60" s="40"/>
      <c r="DWB60" s="40"/>
      <c r="DWC60" s="40"/>
      <c r="DWD60" s="40"/>
      <c r="DWE60" s="40"/>
      <c r="DWF60" s="40"/>
      <c r="DWG60" s="40"/>
      <c r="DWH60" s="40"/>
      <c r="DWI60" s="40"/>
      <c r="DWK60" s="40"/>
      <c r="DWL60" s="40"/>
      <c r="DWM60" s="40"/>
      <c r="DWN60" s="40"/>
      <c r="DWO60" s="40"/>
      <c r="DWP60" s="40"/>
      <c r="DWQ60" s="40"/>
      <c r="DWR60" s="40"/>
      <c r="DWS60" s="40"/>
      <c r="DWT60" s="40"/>
      <c r="DWU60" s="40"/>
      <c r="DWV60" s="40"/>
      <c r="DWW60" s="40"/>
      <c r="DWX60" s="40"/>
      <c r="DWY60" s="40"/>
      <c r="DXA60" s="40"/>
      <c r="DXB60" s="40"/>
      <c r="DXC60" s="40"/>
      <c r="DXD60" s="40"/>
      <c r="DXE60" s="40"/>
      <c r="DXF60" s="40"/>
      <c r="DXG60" s="40"/>
      <c r="DXH60" s="40"/>
      <c r="DXI60" s="40"/>
      <c r="DXJ60" s="40"/>
      <c r="DXK60" s="40"/>
      <c r="DXL60" s="40"/>
      <c r="DXM60" s="40"/>
      <c r="DXN60" s="40"/>
      <c r="DXO60" s="40"/>
      <c r="DXQ60" s="40"/>
      <c r="DXR60" s="40"/>
      <c r="DXS60" s="40"/>
      <c r="DXT60" s="40"/>
      <c r="DXU60" s="40"/>
      <c r="DXV60" s="40"/>
      <c r="DXW60" s="40"/>
      <c r="DXX60" s="40"/>
      <c r="DXY60" s="40"/>
      <c r="DXZ60" s="40"/>
      <c r="DYA60" s="40"/>
      <c r="DYB60" s="40"/>
      <c r="DYC60" s="40"/>
      <c r="DYD60" s="40"/>
      <c r="DYE60" s="40"/>
      <c r="DYG60" s="40"/>
      <c r="DYH60" s="40"/>
      <c r="DYI60" s="40"/>
      <c r="DYJ60" s="40"/>
      <c r="DYK60" s="40"/>
      <c r="DYL60" s="40"/>
      <c r="DYM60" s="40"/>
      <c r="DYN60" s="40"/>
      <c r="DYO60" s="40"/>
      <c r="DYP60" s="40"/>
      <c r="DYQ60" s="40"/>
      <c r="DYR60" s="40"/>
      <c r="DYS60" s="40"/>
      <c r="DYT60" s="40"/>
      <c r="DYU60" s="40"/>
      <c r="DYW60" s="40"/>
      <c r="DYX60" s="40"/>
      <c r="DYY60" s="40"/>
      <c r="DYZ60" s="40"/>
      <c r="DZA60" s="40"/>
      <c r="DZB60" s="40"/>
      <c r="DZC60" s="40"/>
      <c r="DZD60" s="40"/>
      <c r="DZE60" s="40"/>
      <c r="DZF60" s="40"/>
      <c r="DZG60" s="40"/>
      <c r="DZH60" s="40"/>
      <c r="DZI60" s="40"/>
      <c r="DZJ60" s="40"/>
      <c r="DZK60" s="40"/>
      <c r="DZM60" s="40"/>
      <c r="DZN60" s="40"/>
      <c r="DZO60" s="40"/>
      <c r="DZP60" s="40"/>
      <c r="DZQ60" s="40"/>
      <c r="DZR60" s="40"/>
      <c r="DZS60" s="40"/>
      <c r="DZT60" s="40"/>
      <c r="DZU60" s="40"/>
      <c r="DZV60" s="40"/>
      <c r="DZW60" s="40"/>
      <c r="DZX60" s="40"/>
      <c r="DZY60" s="40"/>
      <c r="DZZ60" s="40"/>
      <c r="EAA60" s="40"/>
      <c r="EAC60" s="40"/>
      <c r="EAD60" s="40"/>
      <c r="EAE60" s="40"/>
      <c r="EAF60" s="40"/>
      <c r="EAG60" s="40"/>
      <c r="EAH60" s="40"/>
      <c r="EAI60" s="40"/>
      <c r="EAJ60" s="40"/>
      <c r="EAK60" s="40"/>
      <c r="EAL60" s="40"/>
      <c r="EAM60" s="40"/>
      <c r="EAN60" s="40"/>
      <c r="EAO60" s="40"/>
      <c r="EAP60" s="40"/>
      <c r="EAQ60" s="40"/>
      <c r="EAS60" s="40"/>
      <c r="EAT60" s="40"/>
      <c r="EAU60" s="40"/>
      <c r="EAV60" s="40"/>
      <c r="EAW60" s="40"/>
      <c r="EAX60" s="40"/>
      <c r="EAY60" s="40"/>
      <c r="EAZ60" s="40"/>
      <c r="EBA60" s="40"/>
      <c r="EBB60" s="40"/>
      <c r="EBC60" s="40"/>
      <c r="EBD60" s="40"/>
      <c r="EBE60" s="40"/>
      <c r="EBF60" s="40"/>
      <c r="EBG60" s="40"/>
      <c r="EBI60" s="40"/>
      <c r="EBJ60" s="40"/>
      <c r="EBK60" s="40"/>
      <c r="EBL60" s="40"/>
      <c r="EBM60" s="40"/>
      <c r="EBN60" s="40"/>
      <c r="EBO60" s="40"/>
      <c r="EBP60" s="40"/>
      <c r="EBQ60" s="40"/>
      <c r="EBR60" s="40"/>
      <c r="EBS60" s="40"/>
      <c r="EBT60" s="40"/>
      <c r="EBU60" s="40"/>
      <c r="EBV60" s="40"/>
      <c r="EBW60" s="40"/>
      <c r="EBY60" s="40"/>
      <c r="EBZ60" s="40"/>
      <c r="ECA60" s="40"/>
      <c r="ECB60" s="40"/>
      <c r="ECC60" s="40"/>
      <c r="ECD60" s="40"/>
      <c r="ECE60" s="40"/>
      <c r="ECF60" s="40"/>
      <c r="ECG60" s="40"/>
      <c r="ECH60" s="40"/>
      <c r="ECI60" s="40"/>
      <c r="ECJ60" s="40"/>
      <c r="ECK60" s="40"/>
      <c r="ECL60" s="40"/>
      <c r="ECM60" s="40"/>
      <c r="ECO60" s="40"/>
      <c r="ECP60" s="40"/>
      <c r="ECQ60" s="40"/>
      <c r="ECR60" s="40"/>
      <c r="ECS60" s="40"/>
      <c r="ECT60" s="40"/>
      <c r="ECU60" s="40"/>
      <c r="ECV60" s="40"/>
      <c r="ECW60" s="40"/>
      <c r="ECX60" s="40"/>
      <c r="ECY60" s="40"/>
      <c r="ECZ60" s="40"/>
      <c r="EDA60" s="40"/>
      <c r="EDB60" s="40"/>
      <c r="EDC60" s="40"/>
      <c r="EDE60" s="40"/>
      <c r="EDF60" s="40"/>
      <c r="EDG60" s="40"/>
      <c r="EDH60" s="40"/>
      <c r="EDI60" s="40"/>
      <c r="EDJ60" s="40"/>
      <c r="EDK60" s="40"/>
      <c r="EDL60" s="40"/>
      <c r="EDM60" s="40"/>
      <c r="EDN60" s="40"/>
      <c r="EDO60" s="40"/>
      <c r="EDP60" s="40"/>
      <c r="EDQ60" s="40"/>
      <c r="EDR60" s="40"/>
      <c r="EDS60" s="40"/>
      <c r="EDU60" s="40"/>
      <c r="EDV60" s="40"/>
      <c r="EDW60" s="40"/>
      <c r="EDX60" s="40"/>
      <c r="EDY60" s="40"/>
      <c r="EDZ60" s="40"/>
      <c r="EEA60" s="40"/>
      <c r="EEB60" s="40"/>
      <c r="EEC60" s="40"/>
      <c r="EED60" s="40"/>
      <c r="EEE60" s="40"/>
      <c r="EEF60" s="40"/>
      <c r="EEG60" s="40"/>
      <c r="EEH60" s="40"/>
      <c r="EEI60" s="40"/>
      <c r="EEK60" s="40"/>
      <c r="EEL60" s="40"/>
      <c r="EEM60" s="40"/>
      <c r="EEN60" s="40"/>
      <c r="EEO60" s="40"/>
      <c r="EEP60" s="40"/>
      <c r="EEQ60" s="40"/>
      <c r="EER60" s="40"/>
      <c r="EES60" s="40"/>
      <c r="EET60" s="40"/>
      <c r="EEU60" s="40"/>
      <c r="EEV60" s="40"/>
      <c r="EEW60" s="40"/>
      <c r="EEX60" s="40"/>
      <c r="EEY60" s="40"/>
      <c r="EFA60" s="40"/>
      <c r="EFB60" s="40"/>
      <c r="EFC60" s="40"/>
      <c r="EFD60" s="40"/>
      <c r="EFE60" s="40"/>
      <c r="EFF60" s="40"/>
      <c r="EFG60" s="40"/>
      <c r="EFH60" s="40"/>
      <c r="EFI60" s="40"/>
      <c r="EFJ60" s="40"/>
      <c r="EFK60" s="40"/>
      <c r="EFL60" s="40"/>
      <c r="EFM60" s="40"/>
      <c r="EFN60" s="40"/>
      <c r="EFO60" s="40"/>
      <c r="EFQ60" s="40"/>
      <c r="EFR60" s="40"/>
      <c r="EFS60" s="40"/>
      <c r="EFT60" s="40"/>
      <c r="EFU60" s="40"/>
      <c r="EFV60" s="40"/>
      <c r="EFW60" s="40"/>
      <c r="EFX60" s="40"/>
      <c r="EFY60" s="40"/>
      <c r="EFZ60" s="40"/>
      <c r="EGA60" s="40"/>
      <c r="EGB60" s="40"/>
      <c r="EGC60" s="40"/>
      <c r="EGD60" s="40"/>
      <c r="EGE60" s="40"/>
      <c r="EGG60" s="40"/>
      <c r="EGH60" s="40"/>
      <c r="EGI60" s="40"/>
      <c r="EGJ60" s="40"/>
      <c r="EGK60" s="40"/>
      <c r="EGL60" s="40"/>
      <c r="EGM60" s="40"/>
      <c r="EGN60" s="40"/>
      <c r="EGO60" s="40"/>
      <c r="EGP60" s="40"/>
      <c r="EGQ60" s="40"/>
      <c r="EGR60" s="40"/>
      <c r="EGS60" s="40"/>
      <c r="EGT60" s="40"/>
      <c r="EGU60" s="40"/>
      <c r="EGW60" s="40"/>
      <c r="EGX60" s="40"/>
      <c r="EGY60" s="40"/>
      <c r="EGZ60" s="40"/>
      <c r="EHA60" s="40"/>
      <c r="EHB60" s="40"/>
      <c r="EHC60" s="40"/>
      <c r="EHD60" s="40"/>
      <c r="EHE60" s="40"/>
      <c r="EHF60" s="40"/>
      <c r="EHG60" s="40"/>
      <c r="EHH60" s="40"/>
      <c r="EHI60" s="40"/>
      <c r="EHJ60" s="40"/>
      <c r="EHK60" s="40"/>
      <c r="EHM60" s="40"/>
      <c r="EHN60" s="40"/>
      <c r="EHO60" s="40"/>
      <c r="EHP60" s="40"/>
      <c r="EHQ60" s="40"/>
      <c r="EHR60" s="40"/>
      <c r="EHS60" s="40"/>
      <c r="EHT60" s="40"/>
      <c r="EHU60" s="40"/>
      <c r="EHV60" s="40"/>
      <c r="EHW60" s="40"/>
      <c r="EHX60" s="40"/>
      <c r="EHY60" s="40"/>
      <c r="EHZ60" s="40"/>
      <c r="EIA60" s="40"/>
      <c r="EIC60" s="40"/>
      <c r="EID60" s="40"/>
      <c r="EIE60" s="40"/>
      <c r="EIF60" s="40"/>
      <c r="EIG60" s="40"/>
      <c r="EIH60" s="40"/>
      <c r="EII60" s="40"/>
      <c r="EIJ60" s="40"/>
      <c r="EIK60" s="40"/>
      <c r="EIL60" s="40"/>
      <c r="EIM60" s="40"/>
      <c r="EIN60" s="40"/>
      <c r="EIO60" s="40"/>
      <c r="EIP60" s="40"/>
      <c r="EIQ60" s="40"/>
      <c r="EIS60" s="40"/>
      <c r="EIT60" s="40"/>
      <c r="EIU60" s="40"/>
      <c r="EIV60" s="40"/>
      <c r="EIW60" s="40"/>
      <c r="EIX60" s="40"/>
      <c r="EIY60" s="40"/>
      <c r="EIZ60" s="40"/>
      <c r="EJA60" s="40"/>
      <c r="EJB60" s="40"/>
      <c r="EJC60" s="40"/>
      <c r="EJD60" s="40"/>
      <c r="EJE60" s="40"/>
      <c r="EJF60" s="40"/>
      <c r="EJG60" s="40"/>
      <c r="EJI60" s="40"/>
      <c r="EJJ60" s="40"/>
      <c r="EJK60" s="40"/>
      <c r="EJL60" s="40"/>
      <c r="EJM60" s="40"/>
      <c r="EJN60" s="40"/>
      <c r="EJO60" s="40"/>
      <c r="EJP60" s="40"/>
      <c r="EJQ60" s="40"/>
      <c r="EJR60" s="40"/>
      <c r="EJS60" s="40"/>
      <c r="EJT60" s="40"/>
      <c r="EJU60" s="40"/>
      <c r="EJV60" s="40"/>
      <c r="EJW60" s="40"/>
      <c r="EJY60" s="40"/>
      <c r="EJZ60" s="40"/>
      <c r="EKA60" s="40"/>
      <c r="EKB60" s="40"/>
      <c r="EKC60" s="40"/>
      <c r="EKD60" s="40"/>
      <c r="EKE60" s="40"/>
      <c r="EKF60" s="40"/>
      <c r="EKG60" s="40"/>
      <c r="EKH60" s="40"/>
      <c r="EKI60" s="40"/>
      <c r="EKJ60" s="40"/>
      <c r="EKK60" s="40"/>
      <c r="EKL60" s="40"/>
      <c r="EKM60" s="40"/>
      <c r="EKO60" s="40"/>
      <c r="EKP60" s="40"/>
      <c r="EKQ60" s="40"/>
      <c r="EKR60" s="40"/>
      <c r="EKS60" s="40"/>
      <c r="EKT60" s="40"/>
      <c r="EKU60" s="40"/>
      <c r="EKV60" s="40"/>
      <c r="EKW60" s="40"/>
      <c r="EKX60" s="40"/>
      <c r="EKY60" s="40"/>
      <c r="EKZ60" s="40"/>
      <c r="ELA60" s="40"/>
      <c r="ELB60" s="40"/>
      <c r="ELC60" s="40"/>
      <c r="ELE60" s="40"/>
      <c r="ELF60" s="40"/>
      <c r="ELG60" s="40"/>
      <c r="ELH60" s="40"/>
      <c r="ELI60" s="40"/>
      <c r="ELJ60" s="40"/>
      <c r="ELK60" s="40"/>
      <c r="ELL60" s="40"/>
      <c r="ELM60" s="40"/>
      <c r="ELN60" s="40"/>
      <c r="ELO60" s="40"/>
      <c r="ELP60" s="40"/>
      <c r="ELQ60" s="40"/>
      <c r="ELR60" s="40"/>
      <c r="ELS60" s="40"/>
      <c r="ELU60" s="40"/>
      <c r="ELV60" s="40"/>
      <c r="ELW60" s="40"/>
      <c r="ELX60" s="40"/>
      <c r="ELY60" s="40"/>
      <c r="ELZ60" s="40"/>
      <c r="EMA60" s="40"/>
      <c r="EMB60" s="40"/>
      <c r="EMC60" s="40"/>
      <c r="EMD60" s="40"/>
      <c r="EME60" s="40"/>
      <c r="EMF60" s="40"/>
      <c r="EMG60" s="40"/>
      <c r="EMH60" s="40"/>
      <c r="EMI60" s="40"/>
      <c r="EMK60" s="40"/>
      <c r="EML60" s="40"/>
      <c r="EMM60" s="40"/>
      <c r="EMN60" s="40"/>
      <c r="EMO60" s="40"/>
      <c r="EMP60" s="40"/>
      <c r="EMQ60" s="40"/>
      <c r="EMR60" s="40"/>
      <c r="EMS60" s="40"/>
      <c r="EMT60" s="40"/>
      <c r="EMU60" s="40"/>
      <c r="EMV60" s="40"/>
      <c r="EMW60" s="40"/>
      <c r="EMX60" s="40"/>
      <c r="EMY60" s="40"/>
      <c r="ENA60" s="40"/>
      <c r="ENB60" s="40"/>
      <c r="ENC60" s="40"/>
      <c r="END60" s="40"/>
      <c r="ENE60" s="40"/>
      <c r="ENF60" s="40"/>
      <c r="ENG60" s="40"/>
      <c r="ENH60" s="40"/>
      <c r="ENI60" s="40"/>
      <c r="ENJ60" s="40"/>
      <c r="ENK60" s="40"/>
      <c r="ENL60" s="40"/>
      <c r="ENM60" s="40"/>
      <c r="ENN60" s="40"/>
      <c r="ENO60" s="40"/>
      <c r="ENQ60" s="40"/>
      <c r="ENR60" s="40"/>
      <c r="ENS60" s="40"/>
      <c r="ENT60" s="40"/>
      <c r="ENU60" s="40"/>
      <c r="ENV60" s="40"/>
      <c r="ENW60" s="40"/>
      <c r="ENX60" s="40"/>
      <c r="ENY60" s="40"/>
      <c r="ENZ60" s="40"/>
      <c r="EOA60" s="40"/>
      <c r="EOB60" s="40"/>
      <c r="EOC60" s="40"/>
      <c r="EOD60" s="40"/>
      <c r="EOE60" s="40"/>
      <c r="EOG60" s="40"/>
      <c r="EOH60" s="40"/>
      <c r="EOI60" s="40"/>
      <c r="EOJ60" s="40"/>
      <c r="EOK60" s="40"/>
      <c r="EOL60" s="40"/>
      <c r="EOM60" s="40"/>
      <c r="EON60" s="40"/>
      <c r="EOO60" s="40"/>
      <c r="EOP60" s="40"/>
      <c r="EOQ60" s="40"/>
      <c r="EOR60" s="40"/>
      <c r="EOS60" s="40"/>
      <c r="EOT60" s="40"/>
      <c r="EOU60" s="40"/>
      <c r="EOW60" s="40"/>
      <c r="EOX60" s="40"/>
      <c r="EOY60" s="40"/>
      <c r="EOZ60" s="40"/>
      <c r="EPA60" s="40"/>
      <c r="EPB60" s="40"/>
      <c r="EPC60" s="40"/>
      <c r="EPD60" s="40"/>
      <c r="EPE60" s="40"/>
      <c r="EPF60" s="40"/>
      <c r="EPG60" s="40"/>
      <c r="EPH60" s="40"/>
      <c r="EPI60" s="40"/>
      <c r="EPJ60" s="40"/>
      <c r="EPK60" s="40"/>
      <c r="EPM60" s="40"/>
      <c r="EPN60" s="40"/>
      <c r="EPO60" s="40"/>
      <c r="EPP60" s="40"/>
      <c r="EPQ60" s="40"/>
      <c r="EPR60" s="40"/>
      <c r="EPS60" s="40"/>
      <c r="EPT60" s="40"/>
      <c r="EPU60" s="40"/>
      <c r="EPV60" s="40"/>
      <c r="EPW60" s="40"/>
      <c r="EPX60" s="40"/>
      <c r="EPY60" s="40"/>
      <c r="EPZ60" s="40"/>
      <c r="EQA60" s="40"/>
      <c r="EQC60" s="40"/>
      <c r="EQD60" s="40"/>
      <c r="EQE60" s="40"/>
      <c r="EQF60" s="40"/>
      <c r="EQG60" s="40"/>
      <c r="EQH60" s="40"/>
      <c r="EQI60" s="40"/>
      <c r="EQJ60" s="40"/>
      <c r="EQK60" s="40"/>
      <c r="EQL60" s="40"/>
      <c r="EQM60" s="40"/>
      <c r="EQN60" s="40"/>
      <c r="EQO60" s="40"/>
      <c r="EQP60" s="40"/>
      <c r="EQQ60" s="40"/>
      <c r="EQS60" s="40"/>
      <c r="EQT60" s="40"/>
      <c r="EQU60" s="40"/>
      <c r="EQV60" s="40"/>
      <c r="EQW60" s="40"/>
      <c r="EQX60" s="40"/>
      <c r="EQY60" s="40"/>
      <c r="EQZ60" s="40"/>
      <c r="ERA60" s="40"/>
      <c r="ERB60" s="40"/>
      <c r="ERC60" s="40"/>
      <c r="ERD60" s="40"/>
      <c r="ERE60" s="40"/>
      <c r="ERF60" s="40"/>
      <c r="ERG60" s="40"/>
      <c r="ERI60" s="40"/>
      <c r="ERJ60" s="40"/>
      <c r="ERK60" s="40"/>
      <c r="ERL60" s="40"/>
      <c r="ERM60" s="40"/>
      <c r="ERN60" s="40"/>
      <c r="ERO60" s="40"/>
      <c r="ERP60" s="40"/>
      <c r="ERQ60" s="40"/>
      <c r="ERR60" s="40"/>
      <c r="ERS60" s="40"/>
      <c r="ERT60" s="40"/>
      <c r="ERU60" s="40"/>
      <c r="ERV60" s="40"/>
      <c r="ERW60" s="40"/>
      <c r="ERY60" s="40"/>
      <c r="ERZ60" s="40"/>
      <c r="ESA60" s="40"/>
      <c r="ESB60" s="40"/>
      <c r="ESC60" s="40"/>
      <c r="ESD60" s="40"/>
      <c r="ESE60" s="40"/>
      <c r="ESF60" s="40"/>
      <c r="ESG60" s="40"/>
      <c r="ESH60" s="40"/>
      <c r="ESI60" s="40"/>
      <c r="ESJ60" s="40"/>
      <c r="ESK60" s="40"/>
      <c r="ESL60" s="40"/>
      <c r="ESM60" s="40"/>
      <c r="ESO60" s="40"/>
      <c r="ESP60" s="40"/>
      <c r="ESQ60" s="40"/>
      <c r="ESR60" s="40"/>
      <c r="ESS60" s="40"/>
      <c r="EST60" s="40"/>
      <c r="ESU60" s="40"/>
      <c r="ESV60" s="40"/>
      <c r="ESW60" s="40"/>
      <c r="ESX60" s="40"/>
      <c r="ESY60" s="40"/>
      <c r="ESZ60" s="40"/>
      <c r="ETA60" s="40"/>
      <c r="ETB60" s="40"/>
      <c r="ETC60" s="40"/>
      <c r="ETE60" s="40"/>
      <c r="ETF60" s="40"/>
      <c r="ETG60" s="40"/>
      <c r="ETH60" s="40"/>
      <c r="ETI60" s="40"/>
      <c r="ETJ60" s="40"/>
      <c r="ETK60" s="40"/>
      <c r="ETL60" s="40"/>
      <c r="ETM60" s="40"/>
      <c r="ETN60" s="40"/>
      <c r="ETO60" s="40"/>
      <c r="ETP60" s="40"/>
      <c r="ETQ60" s="40"/>
      <c r="ETR60" s="40"/>
      <c r="ETS60" s="40"/>
      <c r="ETU60" s="40"/>
      <c r="ETV60" s="40"/>
      <c r="ETW60" s="40"/>
      <c r="ETX60" s="40"/>
      <c r="ETY60" s="40"/>
      <c r="ETZ60" s="40"/>
      <c r="EUA60" s="40"/>
      <c r="EUB60" s="40"/>
      <c r="EUC60" s="40"/>
      <c r="EUD60" s="40"/>
      <c r="EUE60" s="40"/>
      <c r="EUF60" s="40"/>
      <c r="EUG60" s="40"/>
      <c r="EUH60" s="40"/>
      <c r="EUI60" s="40"/>
      <c r="EUK60" s="40"/>
      <c r="EUL60" s="40"/>
      <c r="EUM60" s="40"/>
      <c r="EUN60" s="40"/>
      <c r="EUO60" s="40"/>
      <c r="EUP60" s="40"/>
      <c r="EUQ60" s="40"/>
      <c r="EUR60" s="40"/>
      <c r="EUS60" s="40"/>
      <c r="EUT60" s="40"/>
      <c r="EUU60" s="40"/>
      <c r="EUV60" s="40"/>
      <c r="EUW60" s="40"/>
      <c r="EUX60" s="40"/>
      <c r="EUY60" s="40"/>
      <c r="EVA60" s="40"/>
      <c r="EVB60" s="40"/>
      <c r="EVC60" s="40"/>
      <c r="EVD60" s="40"/>
      <c r="EVE60" s="40"/>
      <c r="EVF60" s="40"/>
      <c r="EVG60" s="40"/>
      <c r="EVH60" s="40"/>
      <c r="EVI60" s="40"/>
      <c r="EVJ60" s="40"/>
      <c r="EVK60" s="40"/>
      <c r="EVL60" s="40"/>
      <c r="EVM60" s="40"/>
      <c r="EVN60" s="40"/>
      <c r="EVO60" s="40"/>
      <c r="EVQ60" s="40"/>
      <c r="EVR60" s="40"/>
      <c r="EVS60" s="40"/>
      <c r="EVT60" s="40"/>
      <c r="EVU60" s="40"/>
      <c r="EVV60" s="40"/>
      <c r="EVW60" s="40"/>
      <c r="EVX60" s="40"/>
      <c r="EVY60" s="40"/>
      <c r="EVZ60" s="40"/>
      <c r="EWA60" s="40"/>
      <c r="EWB60" s="40"/>
      <c r="EWC60" s="40"/>
      <c r="EWD60" s="40"/>
      <c r="EWE60" s="40"/>
      <c r="EWG60" s="40"/>
      <c r="EWH60" s="40"/>
      <c r="EWI60" s="40"/>
      <c r="EWJ60" s="40"/>
      <c r="EWK60" s="40"/>
      <c r="EWL60" s="40"/>
      <c r="EWM60" s="40"/>
      <c r="EWN60" s="40"/>
      <c r="EWO60" s="40"/>
      <c r="EWP60" s="40"/>
      <c r="EWQ60" s="40"/>
      <c r="EWR60" s="40"/>
      <c r="EWS60" s="40"/>
      <c r="EWT60" s="40"/>
      <c r="EWU60" s="40"/>
      <c r="EWW60" s="40"/>
      <c r="EWX60" s="40"/>
      <c r="EWY60" s="40"/>
      <c r="EWZ60" s="40"/>
      <c r="EXA60" s="40"/>
      <c r="EXB60" s="40"/>
      <c r="EXC60" s="40"/>
      <c r="EXD60" s="40"/>
      <c r="EXE60" s="40"/>
      <c r="EXF60" s="40"/>
      <c r="EXG60" s="40"/>
      <c r="EXH60" s="40"/>
      <c r="EXI60" s="40"/>
      <c r="EXJ60" s="40"/>
      <c r="EXK60" s="40"/>
      <c r="EXM60" s="40"/>
      <c r="EXN60" s="40"/>
      <c r="EXO60" s="40"/>
      <c r="EXP60" s="40"/>
      <c r="EXQ60" s="40"/>
      <c r="EXR60" s="40"/>
      <c r="EXS60" s="40"/>
      <c r="EXT60" s="40"/>
      <c r="EXU60" s="40"/>
      <c r="EXV60" s="40"/>
      <c r="EXW60" s="40"/>
      <c r="EXX60" s="40"/>
      <c r="EXY60" s="40"/>
      <c r="EXZ60" s="40"/>
      <c r="EYA60" s="40"/>
      <c r="EYC60" s="40"/>
      <c r="EYD60" s="40"/>
      <c r="EYE60" s="40"/>
      <c r="EYF60" s="40"/>
      <c r="EYG60" s="40"/>
      <c r="EYH60" s="40"/>
      <c r="EYI60" s="40"/>
      <c r="EYJ60" s="40"/>
      <c r="EYK60" s="40"/>
      <c r="EYL60" s="40"/>
      <c r="EYM60" s="40"/>
      <c r="EYN60" s="40"/>
      <c r="EYO60" s="40"/>
      <c r="EYP60" s="40"/>
      <c r="EYQ60" s="40"/>
      <c r="EYS60" s="40"/>
      <c r="EYT60" s="40"/>
      <c r="EYU60" s="40"/>
      <c r="EYV60" s="40"/>
      <c r="EYW60" s="40"/>
      <c r="EYX60" s="40"/>
      <c r="EYY60" s="40"/>
      <c r="EYZ60" s="40"/>
      <c r="EZA60" s="40"/>
      <c r="EZB60" s="40"/>
      <c r="EZC60" s="40"/>
      <c r="EZD60" s="40"/>
      <c r="EZE60" s="40"/>
      <c r="EZF60" s="40"/>
      <c r="EZG60" s="40"/>
      <c r="EZI60" s="40"/>
      <c r="EZJ60" s="40"/>
      <c r="EZK60" s="40"/>
      <c r="EZL60" s="40"/>
      <c r="EZM60" s="40"/>
      <c r="EZN60" s="40"/>
      <c r="EZO60" s="40"/>
      <c r="EZP60" s="40"/>
      <c r="EZQ60" s="40"/>
      <c r="EZR60" s="40"/>
      <c r="EZS60" s="40"/>
      <c r="EZT60" s="40"/>
      <c r="EZU60" s="40"/>
      <c r="EZV60" s="40"/>
      <c r="EZW60" s="40"/>
      <c r="EZY60" s="40"/>
      <c r="EZZ60" s="40"/>
      <c r="FAA60" s="40"/>
      <c r="FAB60" s="40"/>
      <c r="FAC60" s="40"/>
      <c r="FAD60" s="40"/>
      <c r="FAE60" s="40"/>
      <c r="FAF60" s="40"/>
      <c r="FAG60" s="40"/>
      <c r="FAH60" s="40"/>
      <c r="FAI60" s="40"/>
      <c r="FAJ60" s="40"/>
      <c r="FAK60" s="40"/>
      <c r="FAL60" s="40"/>
      <c r="FAM60" s="40"/>
      <c r="FAO60" s="40"/>
      <c r="FAP60" s="40"/>
      <c r="FAQ60" s="40"/>
      <c r="FAR60" s="40"/>
      <c r="FAS60" s="40"/>
      <c r="FAT60" s="40"/>
      <c r="FAU60" s="40"/>
      <c r="FAV60" s="40"/>
      <c r="FAW60" s="40"/>
      <c r="FAX60" s="40"/>
      <c r="FAY60" s="40"/>
      <c r="FAZ60" s="40"/>
      <c r="FBA60" s="40"/>
      <c r="FBB60" s="40"/>
      <c r="FBC60" s="40"/>
      <c r="FBE60" s="40"/>
      <c r="FBF60" s="40"/>
      <c r="FBG60" s="40"/>
      <c r="FBH60" s="40"/>
      <c r="FBI60" s="40"/>
      <c r="FBJ60" s="40"/>
      <c r="FBK60" s="40"/>
      <c r="FBL60" s="40"/>
      <c r="FBM60" s="40"/>
      <c r="FBN60" s="40"/>
      <c r="FBO60" s="40"/>
      <c r="FBP60" s="40"/>
      <c r="FBQ60" s="40"/>
      <c r="FBR60" s="40"/>
      <c r="FBS60" s="40"/>
      <c r="FBU60" s="40"/>
      <c r="FBV60" s="40"/>
      <c r="FBW60" s="40"/>
      <c r="FBX60" s="40"/>
      <c r="FBY60" s="40"/>
      <c r="FBZ60" s="40"/>
      <c r="FCA60" s="40"/>
      <c r="FCB60" s="40"/>
      <c r="FCC60" s="40"/>
      <c r="FCD60" s="40"/>
      <c r="FCE60" s="40"/>
      <c r="FCF60" s="40"/>
      <c r="FCG60" s="40"/>
      <c r="FCH60" s="40"/>
      <c r="FCI60" s="40"/>
      <c r="FCK60" s="40"/>
      <c r="FCL60" s="40"/>
      <c r="FCM60" s="40"/>
      <c r="FCN60" s="40"/>
      <c r="FCO60" s="40"/>
      <c r="FCP60" s="40"/>
      <c r="FCQ60" s="40"/>
      <c r="FCR60" s="40"/>
      <c r="FCS60" s="40"/>
      <c r="FCT60" s="40"/>
      <c r="FCU60" s="40"/>
      <c r="FCV60" s="40"/>
      <c r="FCW60" s="40"/>
      <c r="FCX60" s="40"/>
      <c r="FCY60" s="40"/>
      <c r="FDA60" s="40"/>
      <c r="FDB60" s="40"/>
      <c r="FDC60" s="40"/>
      <c r="FDD60" s="40"/>
      <c r="FDE60" s="40"/>
      <c r="FDF60" s="40"/>
      <c r="FDG60" s="40"/>
      <c r="FDH60" s="40"/>
      <c r="FDI60" s="40"/>
      <c r="FDJ60" s="40"/>
      <c r="FDK60" s="40"/>
      <c r="FDL60" s="40"/>
      <c r="FDM60" s="40"/>
      <c r="FDN60" s="40"/>
      <c r="FDO60" s="40"/>
      <c r="FDQ60" s="40"/>
      <c r="FDR60" s="40"/>
      <c r="FDS60" s="40"/>
      <c r="FDT60" s="40"/>
      <c r="FDU60" s="40"/>
      <c r="FDV60" s="40"/>
      <c r="FDW60" s="40"/>
      <c r="FDX60" s="40"/>
      <c r="FDY60" s="40"/>
      <c r="FDZ60" s="40"/>
      <c r="FEA60" s="40"/>
      <c r="FEB60" s="40"/>
      <c r="FEC60" s="40"/>
      <c r="FED60" s="40"/>
      <c r="FEE60" s="40"/>
      <c r="FEG60" s="40"/>
      <c r="FEH60" s="40"/>
      <c r="FEI60" s="40"/>
      <c r="FEJ60" s="40"/>
      <c r="FEK60" s="40"/>
      <c r="FEL60" s="40"/>
      <c r="FEM60" s="40"/>
      <c r="FEN60" s="40"/>
      <c r="FEO60" s="40"/>
      <c r="FEP60" s="40"/>
      <c r="FEQ60" s="40"/>
      <c r="FER60" s="40"/>
      <c r="FES60" s="40"/>
      <c r="FET60" s="40"/>
      <c r="FEU60" s="40"/>
      <c r="FEW60" s="40"/>
      <c r="FEX60" s="40"/>
      <c r="FEY60" s="40"/>
      <c r="FEZ60" s="40"/>
      <c r="FFA60" s="40"/>
      <c r="FFB60" s="40"/>
      <c r="FFC60" s="40"/>
      <c r="FFD60" s="40"/>
      <c r="FFE60" s="40"/>
      <c r="FFF60" s="40"/>
      <c r="FFG60" s="40"/>
      <c r="FFH60" s="40"/>
      <c r="FFI60" s="40"/>
      <c r="FFJ60" s="40"/>
      <c r="FFK60" s="40"/>
      <c r="FFM60" s="40"/>
      <c r="FFN60" s="40"/>
      <c r="FFO60" s="40"/>
      <c r="FFP60" s="40"/>
      <c r="FFQ60" s="40"/>
      <c r="FFR60" s="40"/>
      <c r="FFS60" s="40"/>
      <c r="FFT60" s="40"/>
      <c r="FFU60" s="40"/>
      <c r="FFV60" s="40"/>
      <c r="FFW60" s="40"/>
      <c r="FFX60" s="40"/>
      <c r="FFY60" s="40"/>
      <c r="FFZ60" s="40"/>
      <c r="FGA60" s="40"/>
      <c r="FGC60" s="40"/>
      <c r="FGD60" s="40"/>
      <c r="FGE60" s="40"/>
      <c r="FGF60" s="40"/>
      <c r="FGG60" s="40"/>
      <c r="FGH60" s="40"/>
      <c r="FGI60" s="40"/>
      <c r="FGJ60" s="40"/>
      <c r="FGK60" s="40"/>
      <c r="FGL60" s="40"/>
      <c r="FGM60" s="40"/>
      <c r="FGN60" s="40"/>
      <c r="FGO60" s="40"/>
      <c r="FGP60" s="40"/>
      <c r="FGQ60" s="40"/>
      <c r="FGS60" s="40"/>
      <c r="FGT60" s="40"/>
      <c r="FGU60" s="40"/>
      <c r="FGV60" s="40"/>
      <c r="FGW60" s="40"/>
      <c r="FGX60" s="40"/>
      <c r="FGY60" s="40"/>
      <c r="FGZ60" s="40"/>
      <c r="FHA60" s="40"/>
      <c r="FHB60" s="40"/>
      <c r="FHC60" s="40"/>
      <c r="FHD60" s="40"/>
      <c r="FHE60" s="40"/>
      <c r="FHF60" s="40"/>
      <c r="FHG60" s="40"/>
      <c r="FHI60" s="40"/>
      <c r="FHJ60" s="40"/>
      <c r="FHK60" s="40"/>
      <c r="FHL60" s="40"/>
      <c r="FHM60" s="40"/>
      <c r="FHN60" s="40"/>
      <c r="FHO60" s="40"/>
      <c r="FHP60" s="40"/>
      <c r="FHQ60" s="40"/>
      <c r="FHR60" s="40"/>
      <c r="FHS60" s="40"/>
      <c r="FHT60" s="40"/>
      <c r="FHU60" s="40"/>
      <c r="FHV60" s="40"/>
      <c r="FHW60" s="40"/>
      <c r="FHY60" s="40"/>
      <c r="FHZ60" s="40"/>
      <c r="FIA60" s="40"/>
      <c r="FIB60" s="40"/>
      <c r="FIC60" s="40"/>
      <c r="FID60" s="40"/>
      <c r="FIE60" s="40"/>
      <c r="FIF60" s="40"/>
      <c r="FIG60" s="40"/>
      <c r="FIH60" s="40"/>
      <c r="FII60" s="40"/>
      <c r="FIJ60" s="40"/>
      <c r="FIK60" s="40"/>
      <c r="FIL60" s="40"/>
      <c r="FIM60" s="40"/>
      <c r="FIO60" s="40"/>
      <c r="FIP60" s="40"/>
      <c r="FIQ60" s="40"/>
      <c r="FIR60" s="40"/>
      <c r="FIS60" s="40"/>
      <c r="FIT60" s="40"/>
      <c r="FIU60" s="40"/>
      <c r="FIV60" s="40"/>
      <c r="FIW60" s="40"/>
      <c r="FIX60" s="40"/>
      <c r="FIY60" s="40"/>
      <c r="FIZ60" s="40"/>
      <c r="FJA60" s="40"/>
      <c r="FJB60" s="40"/>
      <c r="FJC60" s="40"/>
      <c r="FJE60" s="40"/>
      <c r="FJF60" s="40"/>
      <c r="FJG60" s="40"/>
      <c r="FJH60" s="40"/>
      <c r="FJI60" s="40"/>
      <c r="FJJ60" s="40"/>
      <c r="FJK60" s="40"/>
      <c r="FJL60" s="40"/>
      <c r="FJM60" s="40"/>
      <c r="FJN60" s="40"/>
      <c r="FJO60" s="40"/>
      <c r="FJP60" s="40"/>
      <c r="FJQ60" s="40"/>
      <c r="FJR60" s="40"/>
      <c r="FJS60" s="40"/>
      <c r="FJU60" s="40"/>
      <c r="FJV60" s="40"/>
      <c r="FJW60" s="40"/>
      <c r="FJX60" s="40"/>
      <c r="FJY60" s="40"/>
      <c r="FJZ60" s="40"/>
      <c r="FKA60" s="40"/>
      <c r="FKB60" s="40"/>
      <c r="FKC60" s="40"/>
      <c r="FKD60" s="40"/>
      <c r="FKE60" s="40"/>
      <c r="FKF60" s="40"/>
      <c r="FKG60" s="40"/>
      <c r="FKH60" s="40"/>
      <c r="FKI60" s="40"/>
      <c r="FKK60" s="40"/>
      <c r="FKL60" s="40"/>
      <c r="FKM60" s="40"/>
      <c r="FKN60" s="40"/>
      <c r="FKO60" s="40"/>
      <c r="FKP60" s="40"/>
      <c r="FKQ60" s="40"/>
      <c r="FKR60" s="40"/>
      <c r="FKS60" s="40"/>
      <c r="FKT60" s="40"/>
      <c r="FKU60" s="40"/>
      <c r="FKV60" s="40"/>
      <c r="FKW60" s="40"/>
      <c r="FKX60" s="40"/>
      <c r="FKY60" s="40"/>
      <c r="FLA60" s="40"/>
      <c r="FLB60" s="40"/>
      <c r="FLC60" s="40"/>
      <c r="FLD60" s="40"/>
      <c r="FLE60" s="40"/>
      <c r="FLF60" s="40"/>
      <c r="FLG60" s="40"/>
      <c r="FLH60" s="40"/>
      <c r="FLI60" s="40"/>
      <c r="FLJ60" s="40"/>
      <c r="FLK60" s="40"/>
      <c r="FLL60" s="40"/>
      <c r="FLM60" s="40"/>
      <c r="FLN60" s="40"/>
      <c r="FLO60" s="40"/>
      <c r="FLQ60" s="40"/>
      <c r="FLR60" s="40"/>
      <c r="FLS60" s="40"/>
      <c r="FLT60" s="40"/>
      <c r="FLU60" s="40"/>
      <c r="FLV60" s="40"/>
      <c r="FLW60" s="40"/>
      <c r="FLX60" s="40"/>
      <c r="FLY60" s="40"/>
      <c r="FLZ60" s="40"/>
      <c r="FMA60" s="40"/>
      <c r="FMB60" s="40"/>
      <c r="FMC60" s="40"/>
      <c r="FMD60" s="40"/>
      <c r="FME60" s="40"/>
      <c r="FMG60" s="40"/>
      <c r="FMH60" s="40"/>
      <c r="FMI60" s="40"/>
      <c r="FMJ60" s="40"/>
      <c r="FMK60" s="40"/>
      <c r="FML60" s="40"/>
      <c r="FMM60" s="40"/>
      <c r="FMN60" s="40"/>
      <c r="FMO60" s="40"/>
      <c r="FMP60" s="40"/>
      <c r="FMQ60" s="40"/>
      <c r="FMR60" s="40"/>
      <c r="FMS60" s="40"/>
      <c r="FMT60" s="40"/>
      <c r="FMU60" s="40"/>
      <c r="FMW60" s="40"/>
      <c r="FMX60" s="40"/>
      <c r="FMY60" s="40"/>
      <c r="FMZ60" s="40"/>
      <c r="FNA60" s="40"/>
      <c r="FNB60" s="40"/>
      <c r="FNC60" s="40"/>
      <c r="FND60" s="40"/>
      <c r="FNE60" s="40"/>
      <c r="FNF60" s="40"/>
      <c r="FNG60" s="40"/>
      <c r="FNH60" s="40"/>
      <c r="FNI60" s="40"/>
      <c r="FNJ60" s="40"/>
      <c r="FNK60" s="40"/>
      <c r="FNM60" s="40"/>
      <c r="FNN60" s="40"/>
      <c r="FNO60" s="40"/>
      <c r="FNP60" s="40"/>
      <c r="FNQ60" s="40"/>
      <c r="FNR60" s="40"/>
      <c r="FNS60" s="40"/>
      <c r="FNT60" s="40"/>
      <c r="FNU60" s="40"/>
      <c r="FNV60" s="40"/>
      <c r="FNW60" s="40"/>
      <c r="FNX60" s="40"/>
      <c r="FNY60" s="40"/>
      <c r="FNZ60" s="40"/>
      <c r="FOA60" s="40"/>
      <c r="FOC60" s="40"/>
      <c r="FOD60" s="40"/>
      <c r="FOE60" s="40"/>
      <c r="FOF60" s="40"/>
      <c r="FOG60" s="40"/>
      <c r="FOH60" s="40"/>
      <c r="FOI60" s="40"/>
      <c r="FOJ60" s="40"/>
      <c r="FOK60" s="40"/>
      <c r="FOL60" s="40"/>
      <c r="FOM60" s="40"/>
      <c r="FON60" s="40"/>
      <c r="FOO60" s="40"/>
      <c r="FOP60" s="40"/>
      <c r="FOQ60" s="40"/>
      <c r="FOS60" s="40"/>
      <c r="FOT60" s="40"/>
      <c r="FOU60" s="40"/>
      <c r="FOV60" s="40"/>
      <c r="FOW60" s="40"/>
      <c r="FOX60" s="40"/>
      <c r="FOY60" s="40"/>
      <c r="FOZ60" s="40"/>
      <c r="FPA60" s="40"/>
      <c r="FPB60" s="40"/>
      <c r="FPC60" s="40"/>
      <c r="FPD60" s="40"/>
      <c r="FPE60" s="40"/>
      <c r="FPF60" s="40"/>
      <c r="FPG60" s="40"/>
      <c r="FPI60" s="40"/>
      <c r="FPJ60" s="40"/>
      <c r="FPK60" s="40"/>
      <c r="FPL60" s="40"/>
      <c r="FPM60" s="40"/>
      <c r="FPN60" s="40"/>
      <c r="FPO60" s="40"/>
      <c r="FPP60" s="40"/>
      <c r="FPQ60" s="40"/>
      <c r="FPR60" s="40"/>
      <c r="FPS60" s="40"/>
      <c r="FPT60" s="40"/>
      <c r="FPU60" s="40"/>
      <c r="FPV60" s="40"/>
      <c r="FPW60" s="40"/>
      <c r="FPY60" s="40"/>
      <c r="FPZ60" s="40"/>
      <c r="FQA60" s="40"/>
      <c r="FQB60" s="40"/>
      <c r="FQC60" s="40"/>
      <c r="FQD60" s="40"/>
      <c r="FQE60" s="40"/>
      <c r="FQF60" s="40"/>
      <c r="FQG60" s="40"/>
      <c r="FQH60" s="40"/>
      <c r="FQI60" s="40"/>
      <c r="FQJ60" s="40"/>
      <c r="FQK60" s="40"/>
      <c r="FQL60" s="40"/>
      <c r="FQM60" s="40"/>
      <c r="FQO60" s="40"/>
      <c r="FQP60" s="40"/>
      <c r="FQQ60" s="40"/>
      <c r="FQR60" s="40"/>
      <c r="FQS60" s="40"/>
      <c r="FQT60" s="40"/>
      <c r="FQU60" s="40"/>
      <c r="FQV60" s="40"/>
      <c r="FQW60" s="40"/>
      <c r="FQX60" s="40"/>
      <c r="FQY60" s="40"/>
      <c r="FQZ60" s="40"/>
      <c r="FRA60" s="40"/>
      <c r="FRB60" s="40"/>
      <c r="FRC60" s="40"/>
      <c r="FRE60" s="40"/>
      <c r="FRF60" s="40"/>
      <c r="FRG60" s="40"/>
      <c r="FRH60" s="40"/>
      <c r="FRI60" s="40"/>
      <c r="FRJ60" s="40"/>
      <c r="FRK60" s="40"/>
      <c r="FRL60" s="40"/>
      <c r="FRM60" s="40"/>
      <c r="FRN60" s="40"/>
      <c r="FRO60" s="40"/>
      <c r="FRP60" s="40"/>
      <c r="FRQ60" s="40"/>
      <c r="FRR60" s="40"/>
      <c r="FRS60" s="40"/>
      <c r="FRU60" s="40"/>
      <c r="FRV60" s="40"/>
      <c r="FRW60" s="40"/>
      <c r="FRX60" s="40"/>
      <c r="FRY60" s="40"/>
      <c r="FRZ60" s="40"/>
      <c r="FSA60" s="40"/>
      <c r="FSB60" s="40"/>
      <c r="FSC60" s="40"/>
      <c r="FSD60" s="40"/>
      <c r="FSE60" s="40"/>
      <c r="FSF60" s="40"/>
      <c r="FSG60" s="40"/>
      <c r="FSH60" s="40"/>
      <c r="FSI60" s="40"/>
      <c r="FSK60" s="40"/>
      <c r="FSL60" s="40"/>
      <c r="FSM60" s="40"/>
      <c r="FSN60" s="40"/>
      <c r="FSO60" s="40"/>
      <c r="FSP60" s="40"/>
      <c r="FSQ60" s="40"/>
      <c r="FSR60" s="40"/>
      <c r="FSS60" s="40"/>
      <c r="FST60" s="40"/>
      <c r="FSU60" s="40"/>
      <c r="FSV60" s="40"/>
      <c r="FSW60" s="40"/>
      <c r="FSX60" s="40"/>
      <c r="FSY60" s="40"/>
      <c r="FTA60" s="40"/>
      <c r="FTB60" s="40"/>
      <c r="FTC60" s="40"/>
      <c r="FTD60" s="40"/>
      <c r="FTE60" s="40"/>
      <c r="FTF60" s="40"/>
      <c r="FTG60" s="40"/>
      <c r="FTH60" s="40"/>
      <c r="FTI60" s="40"/>
      <c r="FTJ60" s="40"/>
      <c r="FTK60" s="40"/>
      <c r="FTL60" s="40"/>
      <c r="FTM60" s="40"/>
      <c r="FTN60" s="40"/>
      <c r="FTO60" s="40"/>
      <c r="FTQ60" s="40"/>
      <c r="FTR60" s="40"/>
      <c r="FTS60" s="40"/>
      <c r="FTT60" s="40"/>
      <c r="FTU60" s="40"/>
      <c r="FTV60" s="40"/>
      <c r="FTW60" s="40"/>
      <c r="FTX60" s="40"/>
      <c r="FTY60" s="40"/>
      <c r="FTZ60" s="40"/>
      <c r="FUA60" s="40"/>
      <c r="FUB60" s="40"/>
      <c r="FUC60" s="40"/>
      <c r="FUD60" s="40"/>
      <c r="FUE60" s="40"/>
      <c r="FUG60" s="40"/>
      <c r="FUH60" s="40"/>
      <c r="FUI60" s="40"/>
      <c r="FUJ60" s="40"/>
      <c r="FUK60" s="40"/>
      <c r="FUL60" s="40"/>
      <c r="FUM60" s="40"/>
      <c r="FUN60" s="40"/>
      <c r="FUO60" s="40"/>
      <c r="FUP60" s="40"/>
      <c r="FUQ60" s="40"/>
      <c r="FUR60" s="40"/>
      <c r="FUS60" s="40"/>
      <c r="FUT60" s="40"/>
      <c r="FUU60" s="40"/>
      <c r="FUW60" s="40"/>
      <c r="FUX60" s="40"/>
      <c r="FUY60" s="40"/>
      <c r="FUZ60" s="40"/>
      <c r="FVA60" s="40"/>
      <c r="FVB60" s="40"/>
      <c r="FVC60" s="40"/>
      <c r="FVD60" s="40"/>
      <c r="FVE60" s="40"/>
      <c r="FVF60" s="40"/>
      <c r="FVG60" s="40"/>
      <c r="FVH60" s="40"/>
      <c r="FVI60" s="40"/>
      <c r="FVJ60" s="40"/>
      <c r="FVK60" s="40"/>
      <c r="FVM60" s="40"/>
      <c r="FVN60" s="40"/>
      <c r="FVO60" s="40"/>
      <c r="FVP60" s="40"/>
      <c r="FVQ60" s="40"/>
      <c r="FVR60" s="40"/>
      <c r="FVS60" s="40"/>
      <c r="FVT60" s="40"/>
      <c r="FVU60" s="40"/>
      <c r="FVV60" s="40"/>
      <c r="FVW60" s="40"/>
      <c r="FVX60" s="40"/>
      <c r="FVY60" s="40"/>
      <c r="FVZ60" s="40"/>
      <c r="FWA60" s="40"/>
      <c r="FWC60" s="40"/>
      <c r="FWD60" s="40"/>
      <c r="FWE60" s="40"/>
      <c r="FWF60" s="40"/>
      <c r="FWG60" s="40"/>
      <c r="FWH60" s="40"/>
      <c r="FWI60" s="40"/>
      <c r="FWJ60" s="40"/>
      <c r="FWK60" s="40"/>
      <c r="FWL60" s="40"/>
      <c r="FWM60" s="40"/>
      <c r="FWN60" s="40"/>
      <c r="FWO60" s="40"/>
      <c r="FWP60" s="40"/>
      <c r="FWQ60" s="40"/>
      <c r="FWS60" s="40"/>
      <c r="FWT60" s="40"/>
      <c r="FWU60" s="40"/>
      <c r="FWV60" s="40"/>
      <c r="FWW60" s="40"/>
      <c r="FWX60" s="40"/>
      <c r="FWY60" s="40"/>
      <c r="FWZ60" s="40"/>
      <c r="FXA60" s="40"/>
      <c r="FXB60" s="40"/>
      <c r="FXC60" s="40"/>
      <c r="FXD60" s="40"/>
      <c r="FXE60" s="40"/>
      <c r="FXF60" s="40"/>
      <c r="FXG60" s="40"/>
      <c r="FXI60" s="40"/>
      <c r="FXJ60" s="40"/>
      <c r="FXK60" s="40"/>
      <c r="FXL60" s="40"/>
      <c r="FXM60" s="40"/>
      <c r="FXN60" s="40"/>
      <c r="FXO60" s="40"/>
      <c r="FXP60" s="40"/>
      <c r="FXQ60" s="40"/>
      <c r="FXR60" s="40"/>
      <c r="FXS60" s="40"/>
      <c r="FXT60" s="40"/>
      <c r="FXU60" s="40"/>
      <c r="FXV60" s="40"/>
      <c r="FXW60" s="40"/>
      <c r="FXY60" s="40"/>
      <c r="FXZ60" s="40"/>
      <c r="FYA60" s="40"/>
      <c r="FYB60" s="40"/>
      <c r="FYC60" s="40"/>
      <c r="FYD60" s="40"/>
      <c r="FYE60" s="40"/>
      <c r="FYF60" s="40"/>
      <c r="FYG60" s="40"/>
      <c r="FYH60" s="40"/>
      <c r="FYI60" s="40"/>
      <c r="FYJ60" s="40"/>
      <c r="FYK60" s="40"/>
      <c r="FYL60" s="40"/>
      <c r="FYM60" s="40"/>
      <c r="FYO60" s="40"/>
      <c r="FYP60" s="40"/>
      <c r="FYQ60" s="40"/>
      <c r="FYR60" s="40"/>
      <c r="FYS60" s="40"/>
      <c r="FYT60" s="40"/>
      <c r="FYU60" s="40"/>
      <c r="FYV60" s="40"/>
      <c r="FYW60" s="40"/>
      <c r="FYX60" s="40"/>
      <c r="FYY60" s="40"/>
      <c r="FYZ60" s="40"/>
      <c r="FZA60" s="40"/>
      <c r="FZB60" s="40"/>
      <c r="FZC60" s="40"/>
      <c r="FZE60" s="40"/>
      <c r="FZF60" s="40"/>
      <c r="FZG60" s="40"/>
      <c r="FZH60" s="40"/>
      <c r="FZI60" s="40"/>
      <c r="FZJ60" s="40"/>
      <c r="FZK60" s="40"/>
      <c r="FZL60" s="40"/>
      <c r="FZM60" s="40"/>
      <c r="FZN60" s="40"/>
      <c r="FZO60" s="40"/>
      <c r="FZP60" s="40"/>
      <c r="FZQ60" s="40"/>
      <c r="FZR60" s="40"/>
      <c r="FZS60" s="40"/>
      <c r="FZU60" s="40"/>
      <c r="FZV60" s="40"/>
      <c r="FZW60" s="40"/>
      <c r="FZX60" s="40"/>
      <c r="FZY60" s="40"/>
      <c r="FZZ60" s="40"/>
      <c r="GAA60" s="40"/>
      <c r="GAB60" s="40"/>
      <c r="GAC60" s="40"/>
      <c r="GAD60" s="40"/>
      <c r="GAE60" s="40"/>
      <c r="GAF60" s="40"/>
      <c r="GAG60" s="40"/>
      <c r="GAH60" s="40"/>
      <c r="GAI60" s="40"/>
      <c r="GAK60" s="40"/>
      <c r="GAL60" s="40"/>
      <c r="GAM60" s="40"/>
      <c r="GAN60" s="40"/>
      <c r="GAO60" s="40"/>
      <c r="GAP60" s="40"/>
      <c r="GAQ60" s="40"/>
      <c r="GAR60" s="40"/>
      <c r="GAS60" s="40"/>
      <c r="GAT60" s="40"/>
      <c r="GAU60" s="40"/>
      <c r="GAV60" s="40"/>
      <c r="GAW60" s="40"/>
      <c r="GAX60" s="40"/>
      <c r="GAY60" s="40"/>
      <c r="GBA60" s="40"/>
      <c r="GBB60" s="40"/>
      <c r="GBC60" s="40"/>
      <c r="GBD60" s="40"/>
      <c r="GBE60" s="40"/>
      <c r="GBF60" s="40"/>
      <c r="GBG60" s="40"/>
      <c r="GBH60" s="40"/>
      <c r="GBI60" s="40"/>
      <c r="GBJ60" s="40"/>
      <c r="GBK60" s="40"/>
      <c r="GBL60" s="40"/>
      <c r="GBM60" s="40"/>
      <c r="GBN60" s="40"/>
      <c r="GBO60" s="40"/>
      <c r="GBQ60" s="40"/>
      <c r="GBR60" s="40"/>
      <c r="GBS60" s="40"/>
      <c r="GBT60" s="40"/>
      <c r="GBU60" s="40"/>
      <c r="GBV60" s="40"/>
      <c r="GBW60" s="40"/>
      <c r="GBX60" s="40"/>
      <c r="GBY60" s="40"/>
      <c r="GBZ60" s="40"/>
      <c r="GCA60" s="40"/>
      <c r="GCB60" s="40"/>
      <c r="GCC60" s="40"/>
      <c r="GCD60" s="40"/>
      <c r="GCE60" s="40"/>
      <c r="GCG60" s="40"/>
      <c r="GCH60" s="40"/>
      <c r="GCI60" s="40"/>
      <c r="GCJ60" s="40"/>
      <c r="GCK60" s="40"/>
      <c r="GCL60" s="40"/>
      <c r="GCM60" s="40"/>
      <c r="GCN60" s="40"/>
      <c r="GCO60" s="40"/>
      <c r="GCP60" s="40"/>
      <c r="GCQ60" s="40"/>
      <c r="GCR60" s="40"/>
      <c r="GCS60" s="40"/>
      <c r="GCT60" s="40"/>
      <c r="GCU60" s="40"/>
      <c r="GCW60" s="40"/>
      <c r="GCX60" s="40"/>
      <c r="GCY60" s="40"/>
      <c r="GCZ60" s="40"/>
      <c r="GDA60" s="40"/>
      <c r="GDB60" s="40"/>
      <c r="GDC60" s="40"/>
      <c r="GDD60" s="40"/>
      <c r="GDE60" s="40"/>
      <c r="GDF60" s="40"/>
      <c r="GDG60" s="40"/>
      <c r="GDH60" s="40"/>
      <c r="GDI60" s="40"/>
      <c r="GDJ60" s="40"/>
      <c r="GDK60" s="40"/>
      <c r="GDM60" s="40"/>
      <c r="GDN60" s="40"/>
      <c r="GDO60" s="40"/>
      <c r="GDP60" s="40"/>
      <c r="GDQ60" s="40"/>
      <c r="GDR60" s="40"/>
      <c r="GDS60" s="40"/>
      <c r="GDT60" s="40"/>
      <c r="GDU60" s="40"/>
      <c r="GDV60" s="40"/>
      <c r="GDW60" s="40"/>
      <c r="GDX60" s="40"/>
      <c r="GDY60" s="40"/>
      <c r="GDZ60" s="40"/>
      <c r="GEA60" s="40"/>
      <c r="GEC60" s="40"/>
      <c r="GED60" s="40"/>
      <c r="GEE60" s="40"/>
      <c r="GEF60" s="40"/>
      <c r="GEG60" s="40"/>
      <c r="GEH60" s="40"/>
      <c r="GEI60" s="40"/>
      <c r="GEJ60" s="40"/>
      <c r="GEK60" s="40"/>
      <c r="GEL60" s="40"/>
      <c r="GEM60" s="40"/>
      <c r="GEN60" s="40"/>
      <c r="GEO60" s="40"/>
      <c r="GEP60" s="40"/>
      <c r="GEQ60" s="40"/>
      <c r="GES60" s="40"/>
      <c r="GET60" s="40"/>
      <c r="GEU60" s="40"/>
      <c r="GEV60" s="40"/>
      <c r="GEW60" s="40"/>
      <c r="GEX60" s="40"/>
      <c r="GEY60" s="40"/>
      <c r="GEZ60" s="40"/>
      <c r="GFA60" s="40"/>
      <c r="GFB60" s="40"/>
      <c r="GFC60" s="40"/>
      <c r="GFD60" s="40"/>
      <c r="GFE60" s="40"/>
      <c r="GFF60" s="40"/>
      <c r="GFG60" s="40"/>
      <c r="GFI60" s="40"/>
      <c r="GFJ60" s="40"/>
      <c r="GFK60" s="40"/>
      <c r="GFL60" s="40"/>
      <c r="GFM60" s="40"/>
      <c r="GFN60" s="40"/>
      <c r="GFO60" s="40"/>
      <c r="GFP60" s="40"/>
      <c r="GFQ60" s="40"/>
      <c r="GFR60" s="40"/>
      <c r="GFS60" s="40"/>
      <c r="GFT60" s="40"/>
      <c r="GFU60" s="40"/>
      <c r="GFV60" s="40"/>
      <c r="GFW60" s="40"/>
      <c r="GFY60" s="40"/>
      <c r="GFZ60" s="40"/>
      <c r="GGA60" s="40"/>
      <c r="GGB60" s="40"/>
      <c r="GGC60" s="40"/>
      <c r="GGD60" s="40"/>
      <c r="GGE60" s="40"/>
      <c r="GGF60" s="40"/>
      <c r="GGG60" s="40"/>
      <c r="GGH60" s="40"/>
      <c r="GGI60" s="40"/>
      <c r="GGJ60" s="40"/>
      <c r="GGK60" s="40"/>
      <c r="GGL60" s="40"/>
      <c r="GGM60" s="40"/>
      <c r="GGO60" s="40"/>
      <c r="GGP60" s="40"/>
      <c r="GGQ60" s="40"/>
      <c r="GGR60" s="40"/>
      <c r="GGS60" s="40"/>
      <c r="GGT60" s="40"/>
      <c r="GGU60" s="40"/>
      <c r="GGV60" s="40"/>
      <c r="GGW60" s="40"/>
      <c r="GGX60" s="40"/>
      <c r="GGY60" s="40"/>
      <c r="GGZ60" s="40"/>
      <c r="GHA60" s="40"/>
      <c r="GHB60" s="40"/>
      <c r="GHC60" s="40"/>
      <c r="GHE60" s="40"/>
      <c r="GHF60" s="40"/>
      <c r="GHG60" s="40"/>
      <c r="GHH60" s="40"/>
      <c r="GHI60" s="40"/>
      <c r="GHJ60" s="40"/>
      <c r="GHK60" s="40"/>
      <c r="GHL60" s="40"/>
      <c r="GHM60" s="40"/>
      <c r="GHN60" s="40"/>
      <c r="GHO60" s="40"/>
      <c r="GHP60" s="40"/>
      <c r="GHQ60" s="40"/>
      <c r="GHR60" s="40"/>
      <c r="GHS60" s="40"/>
      <c r="GHU60" s="40"/>
      <c r="GHV60" s="40"/>
      <c r="GHW60" s="40"/>
      <c r="GHX60" s="40"/>
      <c r="GHY60" s="40"/>
      <c r="GHZ60" s="40"/>
      <c r="GIA60" s="40"/>
      <c r="GIB60" s="40"/>
      <c r="GIC60" s="40"/>
      <c r="GID60" s="40"/>
      <c r="GIE60" s="40"/>
      <c r="GIF60" s="40"/>
      <c r="GIG60" s="40"/>
      <c r="GIH60" s="40"/>
      <c r="GII60" s="40"/>
      <c r="GIK60" s="40"/>
      <c r="GIL60" s="40"/>
      <c r="GIM60" s="40"/>
      <c r="GIN60" s="40"/>
      <c r="GIO60" s="40"/>
      <c r="GIP60" s="40"/>
      <c r="GIQ60" s="40"/>
      <c r="GIR60" s="40"/>
      <c r="GIS60" s="40"/>
      <c r="GIT60" s="40"/>
      <c r="GIU60" s="40"/>
      <c r="GIV60" s="40"/>
      <c r="GIW60" s="40"/>
      <c r="GIX60" s="40"/>
      <c r="GIY60" s="40"/>
      <c r="GJA60" s="40"/>
      <c r="GJB60" s="40"/>
      <c r="GJC60" s="40"/>
      <c r="GJD60" s="40"/>
      <c r="GJE60" s="40"/>
      <c r="GJF60" s="40"/>
      <c r="GJG60" s="40"/>
      <c r="GJH60" s="40"/>
      <c r="GJI60" s="40"/>
      <c r="GJJ60" s="40"/>
      <c r="GJK60" s="40"/>
      <c r="GJL60" s="40"/>
      <c r="GJM60" s="40"/>
      <c r="GJN60" s="40"/>
      <c r="GJO60" s="40"/>
      <c r="GJQ60" s="40"/>
      <c r="GJR60" s="40"/>
      <c r="GJS60" s="40"/>
      <c r="GJT60" s="40"/>
      <c r="GJU60" s="40"/>
      <c r="GJV60" s="40"/>
      <c r="GJW60" s="40"/>
      <c r="GJX60" s="40"/>
      <c r="GJY60" s="40"/>
      <c r="GJZ60" s="40"/>
      <c r="GKA60" s="40"/>
      <c r="GKB60" s="40"/>
      <c r="GKC60" s="40"/>
      <c r="GKD60" s="40"/>
      <c r="GKE60" s="40"/>
      <c r="GKG60" s="40"/>
      <c r="GKH60" s="40"/>
      <c r="GKI60" s="40"/>
      <c r="GKJ60" s="40"/>
      <c r="GKK60" s="40"/>
      <c r="GKL60" s="40"/>
      <c r="GKM60" s="40"/>
      <c r="GKN60" s="40"/>
      <c r="GKO60" s="40"/>
      <c r="GKP60" s="40"/>
      <c r="GKQ60" s="40"/>
      <c r="GKR60" s="40"/>
      <c r="GKS60" s="40"/>
      <c r="GKT60" s="40"/>
      <c r="GKU60" s="40"/>
      <c r="GKW60" s="40"/>
      <c r="GKX60" s="40"/>
      <c r="GKY60" s="40"/>
      <c r="GKZ60" s="40"/>
      <c r="GLA60" s="40"/>
      <c r="GLB60" s="40"/>
      <c r="GLC60" s="40"/>
      <c r="GLD60" s="40"/>
      <c r="GLE60" s="40"/>
      <c r="GLF60" s="40"/>
      <c r="GLG60" s="40"/>
      <c r="GLH60" s="40"/>
      <c r="GLI60" s="40"/>
      <c r="GLJ60" s="40"/>
      <c r="GLK60" s="40"/>
      <c r="GLM60" s="40"/>
      <c r="GLN60" s="40"/>
      <c r="GLO60" s="40"/>
      <c r="GLP60" s="40"/>
      <c r="GLQ60" s="40"/>
      <c r="GLR60" s="40"/>
      <c r="GLS60" s="40"/>
      <c r="GLT60" s="40"/>
      <c r="GLU60" s="40"/>
      <c r="GLV60" s="40"/>
      <c r="GLW60" s="40"/>
      <c r="GLX60" s="40"/>
      <c r="GLY60" s="40"/>
      <c r="GLZ60" s="40"/>
      <c r="GMA60" s="40"/>
      <c r="GMC60" s="40"/>
      <c r="GMD60" s="40"/>
      <c r="GME60" s="40"/>
      <c r="GMF60" s="40"/>
      <c r="GMG60" s="40"/>
      <c r="GMH60" s="40"/>
      <c r="GMI60" s="40"/>
      <c r="GMJ60" s="40"/>
      <c r="GMK60" s="40"/>
      <c r="GML60" s="40"/>
      <c r="GMM60" s="40"/>
      <c r="GMN60" s="40"/>
      <c r="GMO60" s="40"/>
      <c r="GMP60" s="40"/>
      <c r="GMQ60" s="40"/>
      <c r="GMS60" s="40"/>
      <c r="GMT60" s="40"/>
      <c r="GMU60" s="40"/>
      <c r="GMV60" s="40"/>
      <c r="GMW60" s="40"/>
      <c r="GMX60" s="40"/>
      <c r="GMY60" s="40"/>
      <c r="GMZ60" s="40"/>
      <c r="GNA60" s="40"/>
      <c r="GNB60" s="40"/>
      <c r="GNC60" s="40"/>
      <c r="GND60" s="40"/>
      <c r="GNE60" s="40"/>
      <c r="GNF60" s="40"/>
      <c r="GNG60" s="40"/>
      <c r="GNI60" s="40"/>
      <c r="GNJ60" s="40"/>
      <c r="GNK60" s="40"/>
      <c r="GNL60" s="40"/>
      <c r="GNM60" s="40"/>
      <c r="GNN60" s="40"/>
      <c r="GNO60" s="40"/>
      <c r="GNP60" s="40"/>
      <c r="GNQ60" s="40"/>
      <c r="GNR60" s="40"/>
      <c r="GNS60" s="40"/>
      <c r="GNT60" s="40"/>
      <c r="GNU60" s="40"/>
      <c r="GNV60" s="40"/>
      <c r="GNW60" s="40"/>
      <c r="GNY60" s="40"/>
      <c r="GNZ60" s="40"/>
      <c r="GOA60" s="40"/>
      <c r="GOB60" s="40"/>
      <c r="GOC60" s="40"/>
      <c r="GOD60" s="40"/>
      <c r="GOE60" s="40"/>
      <c r="GOF60" s="40"/>
      <c r="GOG60" s="40"/>
      <c r="GOH60" s="40"/>
      <c r="GOI60" s="40"/>
      <c r="GOJ60" s="40"/>
      <c r="GOK60" s="40"/>
      <c r="GOL60" s="40"/>
      <c r="GOM60" s="40"/>
      <c r="GOO60" s="40"/>
      <c r="GOP60" s="40"/>
      <c r="GOQ60" s="40"/>
      <c r="GOR60" s="40"/>
      <c r="GOS60" s="40"/>
      <c r="GOT60" s="40"/>
      <c r="GOU60" s="40"/>
      <c r="GOV60" s="40"/>
      <c r="GOW60" s="40"/>
      <c r="GOX60" s="40"/>
      <c r="GOY60" s="40"/>
      <c r="GOZ60" s="40"/>
      <c r="GPA60" s="40"/>
      <c r="GPB60" s="40"/>
      <c r="GPC60" s="40"/>
      <c r="GPE60" s="40"/>
      <c r="GPF60" s="40"/>
      <c r="GPG60" s="40"/>
      <c r="GPH60" s="40"/>
      <c r="GPI60" s="40"/>
      <c r="GPJ60" s="40"/>
      <c r="GPK60" s="40"/>
      <c r="GPL60" s="40"/>
      <c r="GPM60" s="40"/>
      <c r="GPN60" s="40"/>
      <c r="GPO60" s="40"/>
      <c r="GPP60" s="40"/>
      <c r="GPQ60" s="40"/>
      <c r="GPR60" s="40"/>
      <c r="GPS60" s="40"/>
      <c r="GPU60" s="40"/>
      <c r="GPV60" s="40"/>
      <c r="GPW60" s="40"/>
      <c r="GPX60" s="40"/>
      <c r="GPY60" s="40"/>
      <c r="GPZ60" s="40"/>
      <c r="GQA60" s="40"/>
      <c r="GQB60" s="40"/>
      <c r="GQC60" s="40"/>
      <c r="GQD60" s="40"/>
      <c r="GQE60" s="40"/>
      <c r="GQF60" s="40"/>
      <c r="GQG60" s="40"/>
      <c r="GQH60" s="40"/>
      <c r="GQI60" s="40"/>
      <c r="GQK60" s="40"/>
      <c r="GQL60" s="40"/>
      <c r="GQM60" s="40"/>
      <c r="GQN60" s="40"/>
      <c r="GQO60" s="40"/>
      <c r="GQP60" s="40"/>
      <c r="GQQ60" s="40"/>
      <c r="GQR60" s="40"/>
      <c r="GQS60" s="40"/>
      <c r="GQT60" s="40"/>
      <c r="GQU60" s="40"/>
      <c r="GQV60" s="40"/>
      <c r="GQW60" s="40"/>
      <c r="GQX60" s="40"/>
      <c r="GQY60" s="40"/>
      <c r="GRA60" s="40"/>
      <c r="GRB60" s="40"/>
      <c r="GRC60" s="40"/>
      <c r="GRD60" s="40"/>
      <c r="GRE60" s="40"/>
      <c r="GRF60" s="40"/>
      <c r="GRG60" s="40"/>
      <c r="GRH60" s="40"/>
      <c r="GRI60" s="40"/>
      <c r="GRJ60" s="40"/>
      <c r="GRK60" s="40"/>
      <c r="GRL60" s="40"/>
      <c r="GRM60" s="40"/>
      <c r="GRN60" s="40"/>
      <c r="GRO60" s="40"/>
      <c r="GRQ60" s="40"/>
      <c r="GRR60" s="40"/>
      <c r="GRS60" s="40"/>
      <c r="GRT60" s="40"/>
      <c r="GRU60" s="40"/>
      <c r="GRV60" s="40"/>
      <c r="GRW60" s="40"/>
      <c r="GRX60" s="40"/>
      <c r="GRY60" s="40"/>
      <c r="GRZ60" s="40"/>
      <c r="GSA60" s="40"/>
      <c r="GSB60" s="40"/>
      <c r="GSC60" s="40"/>
      <c r="GSD60" s="40"/>
      <c r="GSE60" s="40"/>
      <c r="GSG60" s="40"/>
      <c r="GSH60" s="40"/>
      <c r="GSI60" s="40"/>
      <c r="GSJ60" s="40"/>
      <c r="GSK60" s="40"/>
      <c r="GSL60" s="40"/>
      <c r="GSM60" s="40"/>
      <c r="GSN60" s="40"/>
      <c r="GSO60" s="40"/>
      <c r="GSP60" s="40"/>
      <c r="GSQ60" s="40"/>
      <c r="GSR60" s="40"/>
      <c r="GSS60" s="40"/>
      <c r="GST60" s="40"/>
      <c r="GSU60" s="40"/>
      <c r="GSW60" s="40"/>
      <c r="GSX60" s="40"/>
      <c r="GSY60" s="40"/>
      <c r="GSZ60" s="40"/>
      <c r="GTA60" s="40"/>
      <c r="GTB60" s="40"/>
      <c r="GTC60" s="40"/>
      <c r="GTD60" s="40"/>
      <c r="GTE60" s="40"/>
      <c r="GTF60" s="40"/>
      <c r="GTG60" s="40"/>
      <c r="GTH60" s="40"/>
      <c r="GTI60" s="40"/>
      <c r="GTJ60" s="40"/>
      <c r="GTK60" s="40"/>
      <c r="GTM60" s="40"/>
      <c r="GTN60" s="40"/>
      <c r="GTO60" s="40"/>
      <c r="GTP60" s="40"/>
      <c r="GTQ60" s="40"/>
      <c r="GTR60" s="40"/>
      <c r="GTS60" s="40"/>
      <c r="GTT60" s="40"/>
      <c r="GTU60" s="40"/>
      <c r="GTV60" s="40"/>
      <c r="GTW60" s="40"/>
      <c r="GTX60" s="40"/>
      <c r="GTY60" s="40"/>
      <c r="GTZ60" s="40"/>
      <c r="GUA60" s="40"/>
      <c r="GUC60" s="40"/>
      <c r="GUD60" s="40"/>
      <c r="GUE60" s="40"/>
      <c r="GUF60" s="40"/>
      <c r="GUG60" s="40"/>
      <c r="GUH60" s="40"/>
      <c r="GUI60" s="40"/>
      <c r="GUJ60" s="40"/>
      <c r="GUK60" s="40"/>
      <c r="GUL60" s="40"/>
      <c r="GUM60" s="40"/>
      <c r="GUN60" s="40"/>
      <c r="GUO60" s="40"/>
      <c r="GUP60" s="40"/>
      <c r="GUQ60" s="40"/>
      <c r="GUS60" s="40"/>
      <c r="GUT60" s="40"/>
      <c r="GUU60" s="40"/>
      <c r="GUV60" s="40"/>
      <c r="GUW60" s="40"/>
      <c r="GUX60" s="40"/>
      <c r="GUY60" s="40"/>
      <c r="GUZ60" s="40"/>
      <c r="GVA60" s="40"/>
      <c r="GVB60" s="40"/>
      <c r="GVC60" s="40"/>
      <c r="GVD60" s="40"/>
      <c r="GVE60" s="40"/>
      <c r="GVF60" s="40"/>
      <c r="GVG60" s="40"/>
      <c r="GVI60" s="40"/>
      <c r="GVJ60" s="40"/>
      <c r="GVK60" s="40"/>
      <c r="GVL60" s="40"/>
      <c r="GVM60" s="40"/>
      <c r="GVN60" s="40"/>
      <c r="GVO60" s="40"/>
      <c r="GVP60" s="40"/>
      <c r="GVQ60" s="40"/>
      <c r="GVR60" s="40"/>
      <c r="GVS60" s="40"/>
      <c r="GVT60" s="40"/>
      <c r="GVU60" s="40"/>
      <c r="GVV60" s="40"/>
      <c r="GVW60" s="40"/>
      <c r="GVY60" s="40"/>
      <c r="GVZ60" s="40"/>
      <c r="GWA60" s="40"/>
      <c r="GWB60" s="40"/>
      <c r="GWC60" s="40"/>
      <c r="GWD60" s="40"/>
      <c r="GWE60" s="40"/>
      <c r="GWF60" s="40"/>
      <c r="GWG60" s="40"/>
      <c r="GWH60" s="40"/>
      <c r="GWI60" s="40"/>
      <c r="GWJ60" s="40"/>
      <c r="GWK60" s="40"/>
      <c r="GWL60" s="40"/>
      <c r="GWM60" s="40"/>
      <c r="GWO60" s="40"/>
      <c r="GWP60" s="40"/>
      <c r="GWQ60" s="40"/>
      <c r="GWR60" s="40"/>
      <c r="GWS60" s="40"/>
      <c r="GWT60" s="40"/>
      <c r="GWU60" s="40"/>
      <c r="GWV60" s="40"/>
      <c r="GWW60" s="40"/>
      <c r="GWX60" s="40"/>
      <c r="GWY60" s="40"/>
      <c r="GWZ60" s="40"/>
      <c r="GXA60" s="40"/>
      <c r="GXB60" s="40"/>
      <c r="GXC60" s="40"/>
      <c r="GXE60" s="40"/>
      <c r="GXF60" s="40"/>
      <c r="GXG60" s="40"/>
      <c r="GXH60" s="40"/>
      <c r="GXI60" s="40"/>
      <c r="GXJ60" s="40"/>
      <c r="GXK60" s="40"/>
      <c r="GXL60" s="40"/>
      <c r="GXM60" s="40"/>
      <c r="GXN60" s="40"/>
      <c r="GXO60" s="40"/>
      <c r="GXP60" s="40"/>
      <c r="GXQ60" s="40"/>
      <c r="GXR60" s="40"/>
      <c r="GXS60" s="40"/>
      <c r="GXU60" s="40"/>
      <c r="GXV60" s="40"/>
      <c r="GXW60" s="40"/>
      <c r="GXX60" s="40"/>
      <c r="GXY60" s="40"/>
      <c r="GXZ60" s="40"/>
      <c r="GYA60" s="40"/>
      <c r="GYB60" s="40"/>
      <c r="GYC60" s="40"/>
      <c r="GYD60" s="40"/>
      <c r="GYE60" s="40"/>
      <c r="GYF60" s="40"/>
      <c r="GYG60" s="40"/>
      <c r="GYH60" s="40"/>
      <c r="GYI60" s="40"/>
      <c r="GYK60" s="40"/>
      <c r="GYL60" s="40"/>
      <c r="GYM60" s="40"/>
      <c r="GYN60" s="40"/>
      <c r="GYO60" s="40"/>
      <c r="GYP60" s="40"/>
      <c r="GYQ60" s="40"/>
      <c r="GYR60" s="40"/>
      <c r="GYS60" s="40"/>
      <c r="GYT60" s="40"/>
      <c r="GYU60" s="40"/>
      <c r="GYV60" s="40"/>
      <c r="GYW60" s="40"/>
      <c r="GYX60" s="40"/>
      <c r="GYY60" s="40"/>
      <c r="GZA60" s="40"/>
      <c r="GZB60" s="40"/>
      <c r="GZC60" s="40"/>
      <c r="GZD60" s="40"/>
      <c r="GZE60" s="40"/>
      <c r="GZF60" s="40"/>
      <c r="GZG60" s="40"/>
      <c r="GZH60" s="40"/>
      <c r="GZI60" s="40"/>
      <c r="GZJ60" s="40"/>
      <c r="GZK60" s="40"/>
      <c r="GZL60" s="40"/>
      <c r="GZM60" s="40"/>
      <c r="GZN60" s="40"/>
      <c r="GZO60" s="40"/>
      <c r="GZQ60" s="40"/>
      <c r="GZR60" s="40"/>
      <c r="GZS60" s="40"/>
      <c r="GZT60" s="40"/>
      <c r="GZU60" s="40"/>
      <c r="GZV60" s="40"/>
      <c r="GZW60" s="40"/>
      <c r="GZX60" s="40"/>
      <c r="GZY60" s="40"/>
      <c r="GZZ60" s="40"/>
      <c r="HAA60" s="40"/>
      <c r="HAB60" s="40"/>
      <c r="HAC60" s="40"/>
      <c r="HAD60" s="40"/>
      <c r="HAE60" s="40"/>
      <c r="HAG60" s="40"/>
      <c r="HAH60" s="40"/>
      <c r="HAI60" s="40"/>
      <c r="HAJ60" s="40"/>
      <c r="HAK60" s="40"/>
      <c r="HAL60" s="40"/>
      <c r="HAM60" s="40"/>
      <c r="HAN60" s="40"/>
      <c r="HAO60" s="40"/>
      <c r="HAP60" s="40"/>
      <c r="HAQ60" s="40"/>
      <c r="HAR60" s="40"/>
      <c r="HAS60" s="40"/>
      <c r="HAT60" s="40"/>
      <c r="HAU60" s="40"/>
      <c r="HAW60" s="40"/>
      <c r="HAX60" s="40"/>
      <c r="HAY60" s="40"/>
      <c r="HAZ60" s="40"/>
      <c r="HBA60" s="40"/>
      <c r="HBB60" s="40"/>
      <c r="HBC60" s="40"/>
      <c r="HBD60" s="40"/>
      <c r="HBE60" s="40"/>
      <c r="HBF60" s="40"/>
      <c r="HBG60" s="40"/>
      <c r="HBH60" s="40"/>
      <c r="HBI60" s="40"/>
      <c r="HBJ60" s="40"/>
      <c r="HBK60" s="40"/>
      <c r="HBM60" s="40"/>
      <c r="HBN60" s="40"/>
      <c r="HBO60" s="40"/>
      <c r="HBP60" s="40"/>
      <c r="HBQ60" s="40"/>
      <c r="HBR60" s="40"/>
      <c r="HBS60" s="40"/>
      <c r="HBT60" s="40"/>
      <c r="HBU60" s="40"/>
      <c r="HBV60" s="40"/>
      <c r="HBW60" s="40"/>
      <c r="HBX60" s="40"/>
      <c r="HBY60" s="40"/>
      <c r="HBZ60" s="40"/>
      <c r="HCA60" s="40"/>
      <c r="HCC60" s="40"/>
      <c r="HCD60" s="40"/>
      <c r="HCE60" s="40"/>
      <c r="HCF60" s="40"/>
      <c r="HCG60" s="40"/>
      <c r="HCH60" s="40"/>
      <c r="HCI60" s="40"/>
      <c r="HCJ60" s="40"/>
      <c r="HCK60" s="40"/>
      <c r="HCL60" s="40"/>
      <c r="HCM60" s="40"/>
      <c r="HCN60" s="40"/>
      <c r="HCO60" s="40"/>
      <c r="HCP60" s="40"/>
      <c r="HCQ60" s="40"/>
      <c r="HCS60" s="40"/>
      <c r="HCT60" s="40"/>
      <c r="HCU60" s="40"/>
      <c r="HCV60" s="40"/>
      <c r="HCW60" s="40"/>
      <c r="HCX60" s="40"/>
      <c r="HCY60" s="40"/>
      <c r="HCZ60" s="40"/>
      <c r="HDA60" s="40"/>
      <c r="HDB60" s="40"/>
      <c r="HDC60" s="40"/>
      <c r="HDD60" s="40"/>
      <c r="HDE60" s="40"/>
      <c r="HDF60" s="40"/>
      <c r="HDG60" s="40"/>
      <c r="HDI60" s="40"/>
      <c r="HDJ60" s="40"/>
      <c r="HDK60" s="40"/>
      <c r="HDL60" s="40"/>
      <c r="HDM60" s="40"/>
      <c r="HDN60" s="40"/>
      <c r="HDO60" s="40"/>
      <c r="HDP60" s="40"/>
      <c r="HDQ60" s="40"/>
      <c r="HDR60" s="40"/>
      <c r="HDS60" s="40"/>
      <c r="HDT60" s="40"/>
      <c r="HDU60" s="40"/>
      <c r="HDV60" s="40"/>
      <c r="HDW60" s="40"/>
      <c r="HDY60" s="40"/>
      <c r="HDZ60" s="40"/>
      <c r="HEA60" s="40"/>
      <c r="HEB60" s="40"/>
      <c r="HEC60" s="40"/>
      <c r="HED60" s="40"/>
      <c r="HEE60" s="40"/>
      <c r="HEF60" s="40"/>
      <c r="HEG60" s="40"/>
      <c r="HEH60" s="40"/>
      <c r="HEI60" s="40"/>
      <c r="HEJ60" s="40"/>
      <c r="HEK60" s="40"/>
      <c r="HEL60" s="40"/>
      <c r="HEM60" s="40"/>
      <c r="HEO60" s="40"/>
      <c r="HEP60" s="40"/>
      <c r="HEQ60" s="40"/>
      <c r="HER60" s="40"/>
      <c r="HES60" s="40"/>
      <c r="HET60" s="40"/>
      <c r="HEU60" s="40"/>
      <c r="HEV60" s="40"/>
      <c r="HEW60" s="40"/>
      <c r="HEX60" s="40"/>
      <c r="HEY60" s="40"/>
      <c r="HEZ60" s="40"/>
      <c r="HFA60" s="40"/>
      <c r="HFB60" s="40"/>
      <c r="HFC60" s="40"/>
      <c r="HFE60" s="40"/>
      <c r="HFF60" s="40"/>
      <c r="HFG60" s="40"/>
      <c r="HFH60" s="40"/>
      <c r="HFI60" s="40"/>
      <c r="HFJ60" s="40"/>
      <c r="HFK60" s="40"/>
      <c r="HFL60" s="40"/>
      <c r="HFM60" s="40"/>
      <c r="HFN60" s="40"/>
      <c r="HFO60" s="40"/>
      <c r="HFP60" s="40"/>
      <c r="HFQ60" s="40"/>
      <c r="HFR60" s="40"/>
      <c r="HFS60" s="40"/>
      <c r="HFU60" s="40"/>
      <c r="HFV60" s="40"/>
      <c r="HFW60" s="40"/>
      <c r="HFX60" s="40"/>
      <c r="HFY60" s="40"/>
      <c r="HFZ60" s="40"/>
      <c r="HGA60" s="40"/>
      <c r="HGB60" s="40"/>
      <c r="HGC60" s="40"/>
      <c r="HGD60" s="40"/>
      <c r="HGE60" s="40"/>
      <c r="HGF60" s="40"/>
      <c r="HGG60" s="40"/>
      <c r="HGH60" s="40"/>
      <c r="HGI60" s="40"/>
      <c r="HGK60" s="40"/>
      <c r="HGL60" s="40"/>
      <c r="HGM60" s="40"/>
      <c r="HGN60" s="40"/>
      <c r="HGO60" s="40"/>
      <c r="HGP60" s="40"/>
      <c r="HGQ60" s="40"/>
      <c r="HGR60" s="40"/>
      <c r="HGS60" s="40"/>
      <c r="HGT60" s="40"/>
      <c r="HGU60" s="40"/>
      <c r="HGV60" s="40"/>
      <c r="HGW60" s="40"/>
      <c r="HGX60" s="40"/>
      <c r="HGY60" s="40"/>
      <c r="HHA60" s="40"/>
      <c r="HHB60" s="40"/>
      <c r="HHC60" s="40"/>
      <c r="HHD60" s="40"/>
      <c r="HHE60" s="40"/>
      <c r="HHF60" s="40"/>
      <c r="HHG60" s="40"/>
      <c r="HHH60" s="40"/>
      <c r="HHI60" s="40"/>
      <c r="HHJ60" s="40"/>
      <c r="HHK60" s="40"/>
      <c r="HHL60" s="40"/>
      <c r="HHM60" s="40"/>
      <c r="HHN60" s="40"/>
      <c r="HHO60" s="40"/>
      <c r="HHQ60" s="40"/>
      <c r="HHR60" s="40"/>
      <c r="HHS60" s="40"/>
      <c r="HHT60" s="40"/>
      <c r="HHU60" s="40"/>
      <c r="HHV60" s="40"/>
      <c r="HHW60" s="40"/>
      <c r="HHX60" s="40"/>
      <c r="HHY60" s="40"/>
      <c r="HHZ60" s="40"/>
      <c r="HIA60" s="40"/>
      <c r="HIB60" s="40"/>
      <c r="HIC60" s="40"/>
      <c r="HID60" s="40"/>
      <c r="HIE60" s="40"/>
      <c r="HIG60" s="40"/>
      <c r="HIH60" s="40"/>
      <c r="HII60" s="40"/>
      <c r="HIJ60" s="40"/>
      <c r="HIK60" s="40"/>
      <c r="HIL60" s="40"/>
      <c r="HIM60" s="40"/>
      <c r="HIN60" s="40"/>
      <c r="HIO60" s="40"/>
      <c r="HIP60" s="40"/>
      <c r="HIQ60" s="40"/>
      <c r="HIR60" s="40"/>
      <c r="HIS60" s="40"/>
      <c r="HIT60" s="40"/>
      <c r="HIU60" s="40"/>
      <c r="HIW60" s="40"/>
      <c r="HIX60" s="40"/>
      <c r="HIY60" s="40"/>
      <c r="HIZ60" s="40"/>
      <c r="HJA60" s="40"/>
      <c r="HJB60" s="40"/>
      <c r="HJC60" s="40"/>
      <c r="HJD60" s="40"/>
      <c r="HJE60" s="40"/>
      <c r="HJF60" s="40"/>
      <c r="HJG60" s="40"/>
      <c r="HJH60" s="40"/>
      <c r="HJI60" s="40"/>
      <c r="HJJ60" s="40"/>
      <c r="HJK60" s="40"/>
      <c r="HJM60" s="40"/>
      <c r="HJN60" s="40"/>
      <c r="HJO60" s="40"/>
      <c r="HJP60" s="40"/>
      <c r="HJQ60" s="40"/>
      <c r="HJR60" s="40"/>
      <c r="HJS60" s="40"/>
      <c r="HJT60" s="40"/>
      <c r="HJU60" s="40"/>
      <c r="HJV60" s="40"/>
      <c r="HJW60" s="40"/>
      <c r="HJX60" s="40"/>
      <c r="HJY60" s="40"/>
      <c r="HJZ60" s="40"/>
      <c r="HKA60" s="40"/>
      <c r="HKC60" s="40"/>
      <c r="HKD60" s="40"/>
      <c r="HKE60" s="40"/>
      <c r="HKF60" s="40"/>
      <c r="HKG60" s="40"/>
      <c r="HKH60" s="40"/>
      <c r="HKI60" s="40"/>
      <c r="HKJ60" s="40"/>
      <c r="HKK60" s="40"/>
      <c r="HKL60" s="40"/>
      <c r="HKM60" s="40"/>
      <c r="HKN60" s="40"/>
      <c r="HKO60" s="40"/>
      <c r="HKP60" s="40"/>
      <c r="HKQ60" s="40"/>
      <c r="HKS60" s="40"/>
      <c r="HKT60" s="40"/>
      <c r="HKU60" s="40"/>
      <c r="HKV60" s="40"/>
      <c r="HKW60" s="40"/>
      <c r="HKX60" s="40"/>
      <c r="HKY60" s="40"/>
      <c r="HKZ60" s="40"/>
      <c r="HLA60" s="40"/>
      <c r="HLB60" s="40"/>
      <c r="HLC60" s="40"/>
      <c r="HLD60" s="40"/>
      <c r="HLE60" s="40"/>
      <c r="HLF60" s="40"/>
      <c r="HLG60" s="40"/>
      <c r="HLI60" s="40"/>
      <c r="HLJ60" s="40"/>
      <c r="HLK60" s="40"/>
      <c r="HLL60" s="40"/>
      <c r="HLM60" s="40"/>
      <c r="HLN60" s="40"/>
      <c r="HLO60" s="40"/>
      <c r="HLP60" s="40"/>
      <c r="HLQ60" s="40"/>
      <c r="HLR60" s="40"/>
      <c r="HLS60" s="40"/>
      <c r="HLT60" s="40"/>
      <c r="HLU60" s="40"/>
      <c r="HLV60" s="40"/>
      <c r="HLW60" s="40"/>
      <c r="HLY60" s="40"/>
      <c r="HLZ60" s="40"/>
      <c r="HMA60" s="40"/>
      <c r="HMB60" s="40"/>
      <c r="HMC60" s="40"/>
      <c r="HMD60" s="40"/>
      <c r="HME60" s="40"/>
      <c r="HMF60" s="40"/>
      <c r="HMG60" s="40"/>
      <c r="HMH60" s="40"/>
      <c r="HMI60" s="40"/>
      <c r="HMJ60" s="40"/>
      <c r="HMK60" s="40"/>
      <c r="HML60" s="40"/>
      <c r="HMM60" s="40"/>
      <c r="HMO60" s="40"/>
      <c r="HMP60" s="40"/>
      <c r="HMQ60" s="40"/>
      <c r="HMR60" s="40"/>
      <c r="HMS60" s="40"/>
      <c r="HMT60" s="40"/>
      <c r="HMU60" s="40"/>
      <c r="HMV60" s="40"/>
      <c r="HMW60" s="40"/>
      <c r="HMX60" s="40"/>
      <c r="HMY60" s="40"/>
      <c r="HMZ60" s="40"/>
      <c r="HNA60" s="40"/>
      <c r="HNB60" s="40"/>
      <c r="HNC60" s="40"/>
      <c r="HNE60" s="40"/>
      <c r="HNF60" s="40"/>
      <c r="HNG60" s="40"/>
      <c r="HNH60" s="40"/>
      <c r="HNI60" s="40"/>
      <c r="HNJ60" s="40"/>
      <c r="HNK60" s="40"/>
      <c r="HNL60" s="40"/>
      <c r="HNM60" s="40"/>
      <c r="HNN60" s="40"/>
      <c r="HNO60" s="40"/>
      <c r="HNP60" s="40"/>
      <c r="HNQ60" s="40"/>
      <c r="HNR60" s="40"/>
      <c r="HNS60" s="40"/>
      <c r="HNU60" s="40"/>
      <c r="HNV60" s="40"/>
      <c r="HNW60" s="40"/>
      <c r="HNX60" s="40"/>
      <c r="HNY60" s="40"/>
      <c r="HNZ60" s="40"/>
      <c r="HOA60" s="40"/>
      <c r="HOB60" s="40"/>
      <c r="HOC60" s="40"/>
      <c r="HOD60" s="40"/>
      <c r="HOE60" s="40"/>
      <c r="HOF60" s="40"/>
      <c r="HOG60" s="40"/>
      <c r="HOH60" s="40"/>
      <c r="HOI60" s="40"/>
      <c r="HOK60" s="40"/>
      <c r="HOL60" s="40"/>
      <c r="HOM60" s="40"/>
      <c r="HON60" s="40"/>
      <c r="HOO60" s="40"/>
      <c r="HOP60" s="40"/>
      <c r="HOQ60" s="40"/>
      <c r="HOR60" s="40"/>
      <c r="HOS60" s="40"/>
      <c r="HOT60" s="40"/>
      <c r="HOU60" s="40"/>
      <c r="HOV60" s="40"/>
      <c r="HOW60" s="40"/>
      <c r="HOX60" s="40"/>
      <c r="HOY60" s="40"/>
      <c r="HPA60" s="40"/>
      <c r="HPB60" s="40"/>
      <c r="HPC60" s="40"/>
      <c r="HPD60" s="40"/>
      <c r="HPE60" s="40"/>
      <c r="HPF60" s="40"/>
      <c r="HPG60" s="40"/>
      <c r="HPH60" s="40"/>
      <c r="HPI60" s="40"/>
      <c r="HPJ60" s="40"/>
      <c r="HPK60" s="40"/>
      <c r="HPL60" s="40"/>
      <c r="HPM60" s="40"/>
      <c r="HPN60" s="40"/>
      <c r="HPO60" s="40"/>
      <c r="HPQ60" s="40"/>
      <c r="HPR60" s="40"/>
      <c r="HPS60" s="40"/>
      <c r="HPT60" s="40"/>
      <c r="HPU60" s="40"/>
      <c r="HPV60" s="40"/>
      <c r="HPW60" s="40"/>
      <c r="HPX60" s="40"/>
      <c r="HPY60" s="40"/>
      <c r="HPZ60" s="40"/>
      <c r="HQA60" s="40"/>
      <c r="HQB60" s="40"/>
      <c r="HQC60" s="40"/>
      <c r="HQD60" s="40"/>
      <c r="HQE60" s="40"/>
      <c r="HQG60" s="40"/>
      <c r="HQH60" s="40"/>
      <c r="HQI60" s="40"/>
      <c r="HQJ60" s="40"/>
      <c r="HQK60" s="40"/>
      <c r="HQL60" s="40"/>
      <c r="HQM60" s="40"/>
      <c r="HQN60" s="40"/>
      <c r="HQO60" s="40"/>
      <c r="HQP60" s="40"/>
      <c r="HQQ60" s="40"/>
      <c r="HQR60" s="40"/>
      <c r="HQS60" s="40"/>
      <c r="HQT60" s="40"/>
      <c r="HQU60" s="40"/>
      <c r="HQW60" s="40"/>
      <c r="HQX60" s="40"/>
      <c r="HQY60" s="40"/>
      <c r="HQZ60" s="40"/>
      <c r="HRA60" s="40"/>
      <c r="HRB60" s="40"/>
      <c r="HRC60" s="40"/>
      <c r="HRD60" s="40"/>
      <c r="HRE60" s="40"/>
      <c r="HRF60" s="40"/>
      <c r="HRG60" s="40"/>
      <c r="HRH60" s="40"/>
      <c r="HRI60" s="40"/>
      <c r="HRJ60" s="40"/>
      <c r="HRK60" s="40"/>
      <c r="HRM60" s="40"/>
      <c r="HRN60" s="40"/>
      <c r="HRO60" s="40"/>
      <c r="HRP60" s="40"/>
      <c r="HRQ60" s="40"/>
      <c r="HRR60" s="40"/>
      <c r="HRS60" s="40"/>
      <c r="HRT60" s="40"/>
      <c r="HRU60" s="40"/>
      <c r="HRV60" s="40"/>
      <c r="HRW60" s="40"/>
      <c r="HRX60" s="40"/>
      <c r="HRY60" s="40"/>
      <c r="HRZ60" s="40"/>
      <c r="HSA60" s="40"/>
      <c r="HSC60" s="40"/>
      <c r="HSD60" s="40"/>
      <c r="HSE60" s="40"/>
      <c r="HSF60" s="40"/>
      <c r="HSG60" s="40"/>
      <c r="HSH60" s="40"/>
      <c r="HSI60" s="40"/>
      <c r="HSJ60" s="40"/>
      <c r="HSK60" s="40"/>
      <c r="HSL60" s="40"/>
      <c r="HSM60" s="40"/>
      <c r="HSN60" s="40"/>
      <c r="HSO60" s="40"/>
      <c r="HSP60" s="40"/>
      <c r="HSQ60" s="40"/>
      <c r="HSS60" s="40"/>
      <c r="HST60" s="40"/>
      <c r="HSU60" s="40"/>
      <c r="HSV60" s="40"/>
      <c r="HSW60" s="40"/>
      <c r="HSX60" s="40"/>
      <c r="HSY60" s="40"/>
      <c r="HSZ60" s="40"/>
      <c r="HTA60" s="40"/>
      <c r="HTB60" s="40"/>
      <c r="HTC60" s="40"/>
      <c r="HTD60" s="40"/>
      <c r="HTE60" s="40"/>
      <c r="HTF60" s="40"/>
      <c r="HTG60" s="40"/>
      <c r="HTI60" s="40"/>
      <c r="HTJ60" s="40"/>
      <c r="HTK60" s="40"/>
      <c r="HTL60" s="40"/>
      <c r="HTM60" s="40"/>
      <c r="HTN60" s="40"/>
      <c r="HTO60" s="40"/>
      <c r="HTP60" s="40"/>
      <c r="HTQ60" s="40"/>
      <c r="HTR60" s="40"/>
      <c r="HTS60" s="40"/>
      <c r="HTT60" s="40"/>
      <c r="HTU60" s="40"/>
      <c r="HTV60" s="40"/>
      <c r="HTW60" s="40"/>
      <c r="HTY60" s="40"/>
      <c r="HTZ60" s="40"/>
      <c r="HUA60" s="40"/>
      <c r="HUB60" s="40"/>
      <c r="HUC60" s="40"/>
      <c r="HUD60" s="40"/>
      <c r="HUE60" s="40"/>
      <c r="HUF60" s="40"/>
      <c r="HUG60" s="40"/>
      <c r="HUH60" s="40"/>
      <c r="HUI60" s="40"/>
      <c r="HUJ60" s="40"/>
      <c r="HUK60" s="40"/>
      <c r="HUL60" s="40"/>
      <c r="HUM60" s="40"/>
      <c r="HUO60" s="40"/>
      <c r="HUP60" s="40"/>
      <c r="HUQ60" s="40"/>
      <c r="HUR60" s="40"/>
      <c r="HUS60" s="40"/>
      <c r="HUT60" s="40"/>
      <c r="HUU60" s="40"/>
      <c r="HUV60" s="40"/>
      <c r="HUW60" s="40"/>
      <c r="HUX60" s="40"/>
      <c r="HUY60" s="40"/>
      <c r="HUZ60" s="40"/>
      <c r="HVA60" s="40"/>
      <c r="HVB60" s="40"/>
      <c r="HVC60" s="40"/>
      <c r="HVE60" s="40"/>
      <c r="HVF60" s="40"/>
      <c r="HVG60" s="40"/>
      <c r="HVH60" s="40"/>
      <c r="HVI60" s="40"/>
      <c r="HVJ60" s="40"/>
      <c r="HVK60" s="40"/>
      <c r="HVL60" s="40"/>
      <c r="HVM60" s="40"/>
      <c r="HVN60" s="40"/>
      <c r="HVO60" s="40"/>
      <c r="HVP60" s="40"/>
      <c r="HVQ60" s="40"/>
      <c r="HVR60" s="40"/>
      <c r="HVS60" s="40"/>
      <c r="HVU60" s="40"/>
      <c r="HVV60" s="40"/>
      <c r="HVW60" s="40"/>
      <c r="HVX60" s="40"/>
      <c r="HVY60" s="40"/>
      <c r="HVZ60" s="40"/>
      <c r="HWA60" s="40"/>
      <c r="HWB60" s="40"/>
      <c r="HWC60" s="40"/>
      <c r="HWD60" s="40"/>
      <c r="HWE60" s="40"/>
      <c r="HWF60" s="40"/>
      <c r="HWG60" s="40"/>
      <c r="HWH60" s="40"/>
      <c r="HWI60" s="40"/>
      <c r="HWK60" s="40"/>
      <c r="HWL60" s="40"/>
      <c r="HWM60" s="40"/>
      <c r="HWN60" s="40"/>
      <c r="HWO60" s="40"/>
      <c r="HWP60" s="40"/>
      <c r="HWQ60" s="40"/>
      <c r="HWR60" s="40"/>
      <c r="HWS60" s="40"/>
      <c r="HWT60" s="40"/>
      <c r="HWU60" s="40"/>
      <c r="HWV60" s="40"/>
      <c r="HWW60" s="40"/>
      <c r="HWX60" s="40"/>
      <c r="HWY60" s="40"/>
      <c r="HXA60" s="40"/>
      <c r="HXB60" s="40"/>
      <c r="HXC60" s="40"/>
      <c r="HXD60" s="40"/>
      <c r="HXE60" s="40"/>
      <c r="HXF60" s="40"/>
      <c r="HXG60" s="40"/>
      <c r="HXH60" s="40"/>
      <c r="HXI60" s="40"/>
      <c r="HXJ60" s="40"/>
      <c r="HXK60" s="40"/>
      <c r="HXL60" s="40"/>
      <c r="HXM60" s="40"/>
      <c r="HXN60" s="40"/>
      <c r="HXO60" s="40"/>
      <c r="HXQ60" s="40"/>
      <c r="HXR60" s="40"/>
      <c r="HXS60" s="40"/>
      <c r="HXT60" s="40"/>
      <c r="HXU60" s="40"/>
      <c r="HXV60" s="40"/>
      <c r="HXW60" s="40"/>
      <c r="HXX60" s="40"/>
      <c r="HXY60" s="40"/>
      <c r="HXZ60" s="40"/>
      <c r="HYA60" s="40"/>
      <c r="HYB60" s="40"/>
      <c r="HYC60" s="40"/>
      <c r="HYD60" s="40"/>
      <c r="HYE60" s="40"/>
      <c r="HYG60" s="40"/>
      <c r="HYH60" s="40"/>
      <c r="HYI60" s="40"/>
      <c r="HYJ60" s="40"/>
      <c r="HYK60" s="40"/>
      <c r="HYL60" s="40"/>
      <c r="HYM60" s="40"/>
      <c r="HYN60" s="40"/>
      <c r="HYO60" s="40"/>
      <c r="HYP60" s="40"/>
      <c r="HYQ60" s="40"/>
      <c r="HYR60" s="40"/>
      <c r="HYS60" s="40"/>
      <c r="HYT60" s="40"/>
      <c r="HYU60" s="40"/>
      <c r="HYW60" s="40"/>
      <c r="HYX60" s="40"/>
      <c r="HYY60" s="40"/>
      <c r="HYZ60" s="40"/>
      <c r="HZA60" s="40"/>
      <c r="HZB60" s="40"/>
      <c r="HZC60" s="40"/>
      <c r="HZD60" s="40"/>
      <c r="HZE60" s="40"/>
      <c r="HZF60" s="40"/>
      <c r="HZG60" s="40"/>
      <c r="HZH60" s="40"/>
      <c r="HZI60" s="40"/>
      <c r="HZJ60" s="40"/>
      <c r="HZK60" s="40"/>
      <c r="HZM60" s="40"/>
      <c r="HZN60" s="40"/>
      <c r="HZO60" s="40"/>
      <c r="HZP60" s="40"/>
      <c r="HZQ60" s="40"/>
      <c r="HZR60" s="40"/>
      <c r="HZS60" s="40"/>
      <c r="HZT60" s="40"/>
      <c r="HZU60" s="40"/>
      <c r="HZV60" s="40"/>
      <c r="HZW60" s="40"/>
      <c r="HZX60" s="40"/>
      <c r="HZY60" s="40"/>
      <c r="HZZ60" s="40"/>
      <c r="IAA60" s="40"/>
      <c r="IAC60" s="40"/>
      <c r="IAD60" s="40"/>
      <c r="IAE60" s="40"/>
      <c r="IAF60" s="40"/>
      <c r="IAG60" s="40"/>
      <c r="IAH60" s="40"/>
      <c r="IAI60" s="40"/>
      <c r="IAJ60" s="40"/>
      <c r="IAK60" s="40"/>
      <c r="IAL60" s="40"/>
      <c r="IAM60" s="40"/>
      <c r="IAN60" s="40"/>
      <c r="IAO60" s="40"/>
      <c r="IAP60" s="40"/>
      <c r="IAQ60" s="40"/>
      <c r="IAS60" s="40"/>
      <c r="IAT60" s="40"/>
      <c r="IAU60" s="40"/>
      <c r="IAV60" s="40"/>
      <c r="IAW60" s="40"/>
      <c r="IAX60" s="40"/>
      <c r="IAY60" s="40"/>
      <c r="IAZ60" s="40"/>
      <c r="IBA60" s="40"/>
      <c r="IBB60" s="40"/>
      <c r="IBC60" s="40"/>
      <c r="IBD60" s="40"/>
      <c r="IBE60" s="40"/>
      <c r="IBF60" s="40"/>
      <c r="IBG60" s="40"/>
      <c r="IBI60" s="40"/>
      <c r="IBJ60" s="40"/>
      <c r="IBK60" s="40"/>
      <c r="IBL60" s="40"/>
      <c r="IBM60" s="40"/>
      <c r="IBN60" s="40"/>
      <c r="IBO60" s="40"/>
      <c r="IBP60" s="40"/>
      <c r="IBQ60" s="40"/>
      <c r="IBR60" s="40"/>
      <c r="IBS60" s="40"/>
      <c r="IBT60" s="40"/>
      <c r="IBU60" s="40"/>
      <c r="IBV60" s="40"/>
      <c r="IBW60" s="40"/>
      <c r="IBY60" s="40"/>
      <c r="IBZ60" s="40"/>
      <c r="ICA60" s="40"/>
      <c r="ICB60" s="40"/>
      <c r="ICC60" s="40"/>
      <c r="ICD60" s="40"/>
      <c r="ICE60" s="40"/>
      <c r="ICF60" s="40"/>
      <c r="ICG60" s="40"/>
      <c r="ICH60" s="40"/>
      <c r="ICI60" s="40"/>
      <c r="ICJ60" s="40"/>
      <c r="ICK60" s="40"/>
      <c r="ICL60" s="40"/>
      <c r="ICM60" s="40"/>
      <c r="ICO60" s="40"/>
      <c r="ICP60" s="40"/>
      <c r="ICQ60" s="40"/>
      <c r="ICR60" s="40"/>
      <c r="ICS60" s="40"/>
      <c r="ICT60" s="40"/>
      <c r="ICU60" s="40"/>
      <c r="ICV60" s="40"/>
      <c r="ICW60" s="40"/>
      <c r="ICX60" s="40"/>
      <c r="ICY60" s="40"/>
      <c r="ICZ60" s="40"/>
      <c r="IDA60" s="40"/>
      <c r="IDB60" s="40"/>
      <c r="IDC60" s="40"/>
      <c r="IDE60" s="40"/>
      <c r="IDF60" s="40"/>
      <c r="IDG60" s="40"/>
      <c r="IDH60" s="40"/>
      <c r="IDI60" s="40"/>
      <c r="IDJ60" s="40"/>
      <c r="IDK60" s="40"/>
      <c r="IDL60" s="40"/>
      <c r="IDM60" s="40"/>
      <c r="IDN60" s="40"/>
      <c r="IDO60" s="40"/>
      <c r="IDP60" s="40"/>
      <c r="IDQ60" s="40"/>
      <c r="IDR60" s="40"/>
      <c r="IDS60" s="40"/>
      <c r="IDU60" s="40"/>
      <c r="IDV60" s="40"/>
      <c r="IDW60" s="40"/>
      <c r="IDX60" s="40"/>
      <c r="IDY60" s="40"/>
      <c r="IDZ60" s="40"/>
      <c r="IEA60" s="40"/>
      <c r="IEB60" s="40"/>
      <c r="IEC60" s="40"/>
      <c r="IED60" s="40"/>
      <c r="IEE60" s="40"/>
      <c r="IEF60" s="40"/>
      <c r="IEG60" s="40"/>
      <c r="IEH60" s="40"/>
      <c r="IEI60" s="40"/>
      <c r="IEK60" s="40"/>
      <c r="IEL60" s="40"/>
      <c r="IEM60" s="40"/>
      <c r="IEN60" s="40"/>
      <c r="IEO60" s="40"/>
      <c r="IEP60" s="40"/>
      <c r="IEQ60" s="40"/>
      <c r="IER60" s="40"/>
      <c r="IES60" s="40"/>
      <c r="IET60" s="40"/>
      <c r="IEU60" s="40"/>
      <c r="IEV60" s="40"/>
      <c r="IEW60" s="40"/>
      <c r="IEX60" s="40"/>
      <c r="IEY60" s="40"/>
      <c r="IFA60" s="40"/>
      <c r="IFB60" s="40"/>
      <c r="IFC60" s="40"/>
      <c r="IFD60" s="40"/>
      <c r="IFE60" s="40"/>
      <c r="IFF60" s="40"/>
      <c r="IFG60" s="40"/>
      <c r="IFH60" s="40"/>
      <c r="IFI60" s="40"/>
      <c r="IFJ60" s="40"/>
      <c r="IFK60" s="40"/>
      <c r="IFL60" s="40"/>
      <c r="IFM60" s="40"/>
      <c r="IFN60" s="40"/>
      <c r="IFO60" s="40"/>
      <c r="IFQ60" s="40"/>
      <c r="IFR60" s="40"/>
      <c r="IFS60" s="40"/>
      <c r="IFT60" s="40"/>
      <c r="IFU60" s="40"/>
      <c r="IFV60" s="40"/>
      <c r="IFW60" s="40"/>
      <c r="IFX60" s="40"/>
      <c r="IFY60" s="40"/>
      <c r="IFZ60" s="40"/>
      <c r="IGA60" s="40"/>
      <c r="IGB60" s="40"/>
      <c r="IGC60" s="40"/>
      <c r="IGD60" s="40"/>
      <c r="IGE60" s="40"/>
      <c r="IGG60" s="40"/>
      <c r="IGH60" s="40"/>
      <c r="IGI60" s="40"/>
      <c r="IGJ60" s="40"/>
      <c r="IGK60" s="40"/>
      <c r="IGL60" s="40"/>
      <c r="IGM60" s="40"/>
      <c r="IGN60" s="40"/>
      <c r="IGO60" s="40"/>
      <c r="IGP60" s="40"/>
      <c r="IGQ60" s="40"/>
      <c r="IGR60" s="40"/>
      <c r="IGS60" s="40"/>
      <c r="IGT60" s="40"/>
      <c r="IGU60" s="40"/>
      <c r="IGW60" s="40"/>
      <c r="IGX60" s="40"/>
      <c r="IGY60" s="40"/>
      <c r="IGZ60" s="40"/>
      <c r="IHA60" s="40"/>
      <c r="IHB60" s="40"/>
      <c r="IHC60" s="40"/>
      <c r="IHD60" s="40"/>
      <c r="IHE60" s="40"/>
      <c r="IHF60" s="40"/>
      <c r="IHG60" s="40"/>
      <c r="IHH60" s="40"/>
      <c r="IHI60" s="40"/>
      <c r="IHJ60" s="40"/>
      <c r="IHK60" s="40"/>
      <c r="IHM60" s="40"/>
      <c r="IHN60" s="40"/>
      <c r="IHO60" s="40"/>
      <c r="IHP60" s="40"/>
      <c r="IHQ60" s="40"/>
      <c r="IHR60" s="40"/>
      <c r="IHS60" s="40"/>
      <c r="IHT60" s="40"/>
      <c r="IHU60" s="40"/>
      <c r="IHV60" s="40"/>
      <c r="IHW60" s="40"/>
      <c r="IHX60" s="40"/>
      <c r="IHY60" s="40"/>
      <c r="IHZ60" s="40"/>
      <c r="IIA60" s="40"/>
      <c r="IIC60" s="40"/>
      <c r="IID60" s="40"/>
      <c r="IIE60" s="40"/>
      <c r="IIF60" s="40"/>
      <c r="IIG60" s="40"/>
      <c r="IIH60" s="40"/>
      <c r="III60" s="40"/>
      <c r="IIJ60" s="40"/>
      <c r="IIK60" s="40"/>
      <c r="IIL60" s="40"/>
      <c r="IIM60" s="40"/>
      <c r="IIN60" s="40"/>
      <c r="IIO60" s="40"/>
      <c r="IIP60" s="40"/>
      <c r="IIQ60" s="40"/>
      <c r="IIS60" s="40"/>
      <c r="IIT60" s="40"/>
      <c r="IIU60" s="40"/>
      <c r="IIV60" s="40"/>
      <c r="IIW60" s="40"/>
      <c r="IIX60" s="40"/>
      <c r="IIY60" s="40"/>
      <c r="IIZ60" s="40"/>
      <c r="IJA60" s="40"/>
      <c r="IJB60" s="40"/>
      <c r="IJC60" s="40"/>
      <c r="IJD60" s="40"/>
      <c r="IJE60" s="40"/>
      <c r="IJF60" s="40"/>
      <c r="IJG60" s="40"/>
      <c r="IJI60" s="40"/>
      <c r="IJJ60" s="40"/>
      <c r="IJK60" s="40"/>
      <c r="IJL60" s="40"/>
      <c r="IJM60" s="40"/>
      <c r="IJN60" s="40"/>
      <c r="IJO60" s="40"/>
      <c r="IJP60" s="40"/>
      <c r="IJQ60" s="40"/>
      <c r="IJR60" s="40"/>
      <c r="IJS60" s="40"/>
      <c r="IJT60" s="40"/>
      <c r="IJU60" s="40"/>
      <c r="IJV60" s="40"/>
      <c r="IJW60" s="40"/>
      <c r="IJY60" s="40"/>
      <c r="IJZ60" s="40"/>
      <c r="IKA60" s="40"/>
      <c r="IKB60" s="40"/>
      <c r="IKC60" s="40"/>
      <c r="IKD60" s="40"/>
      <c r="IKE60" s="40"/>
      <c r="IKF60" s="40"/>
      <c r="IKG60" s="40"/>
      <c r="IKH60" s="40"/>
      <c r="IKI60" s="40"/>
      <c r="IKJ60" s="40"/>
      <c r="IKK60" s="40"/>
      <c r="IKL60" s="40"/>
      <c r="IKM60" s="40"/>
      <c r="IKO60" s="40"/>
      <c r="IKP60" s="40"/>
      <c r="IKQ60" s="40"/>
      <c r="IKR60" s="40"/>
      <c r="IKS60" s="40"/>
      <c r="IKT60" s="40"/>
      <c r="IKU60" s="40"/>
      <c r="IKV60" s="40"/>
      <c r="IKW60" s="40"/>
      <c r="IKX60" s="40"/>
      <c r="IKY60" s="40"/>
      <c r="IKZ60" s="40"/>
      <c r="ILA60" s="40"/>
      <c r="ILB60" s="40"/>
      <c r="ILC60" s="40"/>
      <c r="ILE60" s="40"/>
      <c r="ILF60" s="40"/>
      <c r="ILG60" s="40"/>
      <c r="ILH60" s="40"/>
      <c r="ILI60" s="40"/>
      <c r="ILJ60" s="40"/>
      <c r="ILK60" s="40"/>
      <c r="ILL60" s="40"/>
      <c r="ILM60" s="40"/>
      <c r="ILN60" s="40"/>
      <c r="ILO60" s="40"/>
      <c r="ILP60" s="40"/>
      <c r="ILQ60" s="40"/>
      <c r="ILR60" s="40"/>
      <c r="ILS60" s="40"/>
      <c r="ILU60" s="40"/>
      <c r="ILV60" s="40"/>
      <c r="ILW60" s="40"/>
      <c r="ILX60" s="40"/>
      <c r="ILY60" s="40"/>
      <c r="ILZ60" s="40"/>
      <c r="IMA60" s="40"/>
      <c r="IMB60" s="40"/>
      <c r="IMC60" s="40"/>
      <c r="IMD60" s="40"/>
      <c r="IME60" s="40"/>
      <c r="IMF60" s="40"/>
      <c r="IMG60" s="40"/>
      <c r="IMH60" s="40"/>
      <c r="IMI60" s="40"/>
      <c r="IMK60" s="40"/>
      <c r="IML60" s="40"/>
      <c r="IMM60" s="40"/>
      <c r="IMN60" s="40"/>
      <c r="IMO60" s="40"/>
      <c r="IMP60" s="40"/>
      <c r="IMQ60" s="40"/>
      <c r="IMR60" s="40"/>
      <c r="IMS60" s="40"/>
      <c r="IMT60" s="40"/>
      <c r="IMU60" s="40"/>
      <c r="IMV60" s="40"/>
      <c r="IMW60" s="40"/>
      <c r="IMX60" s="40"/>
      <c r="IMY60" s="40"/>
      <c r="INA60" s="40"/>
      <c r="INB60" s="40"/>
      <c r="INC60" s="40"/>
      <c r="IND60" s="40"/>
      <c r="INE60" s="40"/>
      <c r="INF60" s="40"/>
      <c r="ING60" s="40"/>
      <c r="INH60" s="40"/>
      <c r="INI60" s="40"/>
      <c r="INJ60" s="40"/>
      <c r="INK60" s="40"/>
      <c r="INL60" s="40"/>
      <c r="INM60" s="40"/>
      <c r="INN60" s="40"/>
      <c r="INO60" s="40"/>
      <c r="INQ60" s="40"/>
      <c r="INR60" s="40"/>
      <c r="INS60" s="40"/>
      <c r="INT60" s="40"/>
      <c r="INU60" s="40"/>
      <c r="INV60" s="40"/>
      <c r="INW60" s="40"/>
      <c r="INX60" s="40"/>
      <c r="INY60" s="40"/>
      <c r="INZ60" s="40"/>
      <c r="IOA60" s="40"/>
      <c r="IOB60" s="40"/>
      <c r="IOC60" s="40"/>
      <c r="IOD60" s="40"/>
      <c r="IOE60" s="40"/>
      <c r="IOG60" s="40"/>
      <c r="IOH60" s="40"/>
      <c r="IOI60" s="40"/>
      <c r="IOJ60" s="40"/>
      <c r="IOK60" s="40"/>
      <c r="IOL60" s="40"/>
      <c r="IOM60" s="40"/>
      <c r="ION60" s="40"/>
      <c r="IOO60" s="40"/>
      <c r="IOP60" s="40"/>
      <c r="IOQ60" s="40"/>
      <c r="IOR60" s="40"/>
      <c r="IOS60" s="40"/>
      <c r="IOT60" s="40"/>
      <c r="IOU60" s="40"/>
      <c r="IOW60" s="40"/>
      <c r="IOX60" s="40"/>
      <c r="IOY60" s="40"/>
      <c r="IOZ60" s="40"/>
      <c r="IPA60" s="40"/>
      <c r="IPB60" s="40"/>
      <c r="IPC60" s="40"/>
      <c r="IPD60" s="40"/>
      <c r="IPE60" s="40"/>
      <c r="IPF60" s="40"/>
      <c r="IPG60" s="40"/>
      <c r="IPH60" s="40"/>
      <c r="IPI60" s="40"/>
      <c r="IPJ60" s="40"/>
      <c r="IPK60" s="40"/>
      <c r="IPM60" s="40"/>
      <c r="IPN60" s="40"/>
      <c r="IPO60" s="40"/>
      <c r="IPP60" s="40"/>
      <c r="IPQ60" s="40"/>
      <c r="IPR60" s="40"/>
      <c r="IPS60" s="40"/>
      <c r="IPT60" s="40"/>
      <c r="IPU60" s="40"/>
      <c r="IPV60" s="40"/>
      <c r="IPW60" s="40"/>
      <c r="IPX60" s="40"/>
      <c r="IPY60" s="40"/>
      <c r="IPZ60" s="40"/>
      <c r="IQA60" s="40"/>
      <c r="IQC60" s="40"/>
      <c r="IQD60" s="40"/>
      <c r="IQE60" s="40"/>
      <c r="IQF60" s="40"/>
      <c r="IQG60" s="40"/>
      <c r="IQH60" s="40"/>
      <c r="IQI60" s="40"/>
      <c r="IQJ60" s="40"/>
      <c r="IQK60" s="40"/>
      <c r="IQL60" s="40"/>
      <c r="IQM60" s="40"/>
      <c r="IQN60" s="40"/>
      <c r="IQO60" s="40"/>
      <c r="IQP60" s="40"/>
      <c r="IQQ60" s="40"/>
      <c r="IQS60" s="40"/>
      <c r="IQT60" s="40"/>
      <c r="IQU60" s="40"/>
      <c r="IQV60" s="40"/>
      <c r="IQW60" s="40"/>
      <c r="IQX60" s="40"/>
      <c r="IQY60" s="40"/>
      <c r="IQZ60" s="40"/>
      <c r="IRA60" s="40"/>
      <c r="IRB60" s="40"/>
      <c r="IRC60" s="40"/>
      <c r="IRD60" s="40"/>
      <c r="IRE60" s="40"/>
      <c r="IRF60" s="40"/>
      <c r="IRG60" s="40"/>
      <c r="IRI60" s="40"/>
      <c r="IRJ60" s="40"/>
      <c r="IRK60" s="40"/>
      <c r="IRL60" s="40"/>
      <c r="IRM60" s="40"/>
      <c r="IRN60" s="40"/>
      <c r="IRO60" s="40"/>
      <c r="IRP60" s="40"/>
      <c r="IRQ60" s="40"/>
      <c r="IRR60" s="40"/>
      <c r="IRS60" s="40"/>
      <c r="IRT60" s="40"/>
      <c r="IRU60" s="40"/>
      <c r="IRV60" s="40"/>
      <c r="IRW60" s="40"/>
      <c r="IRY60" s="40"/>
      <c r="IRZ60" s="40"/>
      <c r="ISA60" s="40"/>
      <c r="ISB60" s="40"/>
      <c r="ISC60" s="40"/>
      <c r="ISD60" s="40"/>
      <c r="ISE60" s="40"/>
      <c r="ISF60" s="40"/>
      <c r="ISG60" s="40"/>
      <c r="ISH60" s="40"/>
      <c r="ISI60" s="40"/>
      <c r="ISJ60" s="40"/>
      <c r="ISK60" s="40"/>
      <c r="ISL60" s="40"/>
      <c r="ISM60" s="40"/>
      <c r="ISO60" s="40"/>
      <c r="ISP60" s="40"/>
      <c r="ISQ60" s="40"/>
      <c r="ISR60" s="40"/>
      <c r="ISS60" s="40"/>
      <c r="IST60" s="40"/>
      <c r="ISU60" s="40"/>
      <c r="ISV60" s="40"/>
      <c r="ISW60" s="40"/>
      <c r="ISX60" s="40"/>
      <c r="ISY60" s="40"/>
      <c r="ISZ60" s="40"/>
      <c r="ITA60" s="40"/>
      <c r="ITB60" s="40"/>
      <c r="ITC60" s="40"/>
      <c r="ITE60" s="40"/>
      <c r="ITF60" s="40"/>
      <c r="ITG60" s="40"/>
      <c r="ITH60" s="40"/>
      <c r="ITI60" s="40"/>
      <c r="ITJ60" s="40"/>
      <c r="ITK60" s="40"/>
      <c r="ITL60" s="40"/>
      <c r="ITM60" s="40"/>
      <c r="ITN60" s="40"/>
      <c r="ITO60" s="40"/>
      <c r="ITP60" s="40"/>
      <c r="ITQ60" s="40"/>
      <c r="ITR60" s="40"/>
      <c r="ITS60" s="40"/>
      <c r="ITU60" s="40"/>
      <c r="ITV60" s="40"/>
      <c r="ITW60" s="40"/>
      <c r="ITX60" s="40"/>
      <c r="ITY60" s="40"/>
      <c r="ITZ60" s="40"/>
      <c r="IUA60" s="40"/>
      <c r="IUB60" s="40"/>
      <c r="IUC60" s="40"/>
      <c r="IUD60" s="40"/>
      <c r="IUE60" s="40"/>
      <c r="IUF60" s="40"/>
      <c r="IUG60" s="40"/>
      <c r="IUH60" s="40"/>
      <c r="IUI60" s="40"/>
      <c r="IUK60" s="40"/>
      <c r="IUL60" s="40"/>
      <c r="IUM60" s="40"/>
      <c r="IUN60" s="40"/>
      <c r="IUO60" s="40"/>
      <c r="IUP60" s="40"/>
      <c r="IUQ60" s="40"/>
      <c r="IUR60" s="40"/>
      <c r="IUS60" s="40"/>
      <c r="IUT60" s="40"/>
      <c r="IUU60" s="40"/>
      <c r="IUV60" s="40"/>
      <c r="IUW60" s="40"/>
      <c r="IUX60" s="40"/>
      <c r="IUY60" s="40"/>
      <c r="IVA60" s="40"/>
      <c r="IVB60" s="40"/>
      <c r="IVC60" s="40"/>
      <c r="IVD60" s="40"/>
      <c r="IVE60" s="40"/>
      <c r="IVF60" s="40"/>
      <c r="IVG60" s="40"/>
      <c r="IVH60" s="40"/>
      <c r="IVI60" s="40"/>
      <c r="IVJ60" s="40"/>
      <c r="IVK60" s="40"/>
      <c r="IVL60" s="40"/>
      <c r="IVM60" s="40"/>
      <c r="IVN60" s="40"/>
      <c r="IVO60" s="40"/>
      <c r="IVQ60" s="40"/>
      <c r="IVR60" s="40"/>
      <c r="IVS60" s="40"/>
      <c r="IVT60" s="40"/>
      <c r="IVU60" s="40"/>
      <c r="IVV60" s="40"/>
      <c r="IVW60" s="40"/>
      <c r="IVX60" s="40"/>
      <c r="IVY60" s="40"/>
      <c r="IVZ60" s="40"/>
      <c r="IWA60" s="40"/>
      <c r="IWB60" s="40"/>
      <c r="IWC60" s="40"/>
      <c r="IWD60" s="40"/>
      <c r="IWE60" s="40"/>
      <c r="IWG60" s="40"/>
      <c r="IWH60" s="40"/>
      <c r="IWI60" s="40"/>
      <c r="IWJ60" s="40"/>
      <c r="IWK60" s="40"/>
      <c r="IWL60" s="40"/>
      <c r="IWM60" s="40"/>
      <c r="IWN60" s="40"/>
      <c r="IWO60" s="40"/>
      <c r="IWP60" s="40"/>
      <c r="IWQ60" s="40"/>
      <c r="IWR60" s="40"/>
      <c r="IWS60" s="40"/>
      <c r="IWT60" s="40"/>
      <c r="IWU60" s="40"/>
      <c r="IWW60" s="40"/>
      <c r="IWX60" s="40"/>
      <c r="IWY60" s="40"/>
      <c r="IWZ60" s="40"/>
      <c r="IXA60" s="40"/>
      <c r="IXB60" s="40"/>
      <c r="IXC60" s="40"/>
      <c r="IXD60" s="40"/>
      <c r="IXE60" s="40"/>
      <c r="IXF60" s="40"/>
      <c r="IXG60" s="40"/>
      <c r="IXH60" s="40"/>
      <c r="IXI60" s="40"/>
      <c r="IXJ60" s="40"/>
      <c r="IXK60" s="40"/>
      <c r="IXM60" s="40"/>
      <c r="IXN60" s="40"/>
      <c r="IXO60" s="40"/>
      <c r="IXP60" s="40"/>
      <c r="IXQ60" s="40"/>
      <c r="IXR60" s="40"/>
      <c r="IXS60" s="40"/>
      <c r="IXT60" s="40"/>
      <c r="IXU60" s="40"/>
      <c r="IXV60" s="40"/>
      <c r="IXW60" s="40"/>
      <c r="IXX60" s="40"/>
      <c r="IXY60" s="40"/>
      <c r="IXZ60" s="40"/>
      <c r="IYA60" s="40"/>
      <c r="IYC60" s="40"/>
      <c r="IYD60" s="40"/>
      <c r="IYE60" s="40"/>
      <c r="IYF60" s="40"/>
      <c r="IYG60" s="40"/>
      <c r="IYH60" s="40"/>
      <c r="IYI60" s="40"/>
      <c r="IYJ60" s="40"/>
      <c r="IYK60" s="40"/>
      <c r="IYL60" s="40"/>
      <c r="IYM60" s="40"/>
      <c r="IYN60" s="40"/>
      <c r="IYO60" s="40"/>
      <c r="IYP60" s="40"/>
      <c r="IYQ60" s="40"/>
      <c r="IYS60" s="40"/>
      <c r="IYT60" s="40"/>
      <c r="IYU60" s="40"/>
      <c r="IYV60" s="40"/>
      <c r="IYW60" s="40"/>
      <c r="IYX60" s="40"/>
      <c r="IYY60" s="40"/>
      <c r="IYZ60" s="40"/>
      <c r="IZA60" s="40"/>
      <c r="IZB60" s="40"/>
      <c r="IZC60" s="40"/>
      <c r="IZD60" s="40"/>
      <c r="IZE60" s="40"/>
      <c r="IZF60" s="40"/>
      <c r="IZG60" s="40"/>
      <c r="IZI60" s="40"/>
      <c r="IZJ60" s="40"/>
      <c r="IZK60" s="40"/>
      <c r="IZL60" s="40"/>
      <c r="IZM60" s="40"/>
      <c r="IZN60" s="40"/>
      <c r="IZO60" s="40"/>
      <c r="IZP60" s="40"/>
      <c r="IZQ60" s="40"/>
      <c r="IZR60" s="40"/>
      <c r="IZS60" s="40"/>
      <c r="IZT60" s="40"/>
      <c r="IZU60" s="40"/>
      <c r="IZV60" s="40"/>
      <c r="IZW60" s="40"/>
      <c r="IZY60" s="40"/>
      <c r="IZZ60" s="40"/>
      <c r="JAA60" s="40"/>
      <c r="JAB60" s="40"/>
      <c r="JAC60" s="40"/>
      <c r="JAD60" s="40"/>
      <c r="JAE60" s="40"/>
      <c r="JAF60" s="40"/>
      <c r="JAG60" s="40"/>
      <c r="JAH60" s="40"/>
      <c r="JAI60" s="40"/>
      <c r="JAJ60" s="40"/>
      <c r="JAK60" s="40"/>
      <c r="JAL60" s="40"/>
      <c r="JAM60" s="40"/>
      <c r="JAO60" s="40"/>
      <c r="JAP60" s="40"/>
      <c r="JAQ60" s="40"/>
      <c r="JAR60" s="40"/>
      <c r="JAS60" s="40"/>
      <c r="JAT60" s="40"/>
      <c r="JAU60" s="40"/>
      <c r="JAV60" s="40"/>
      <c r="JAW60" s="40"/>
      <c r="JAX60" s="40"/>
      <c r="JAY60" s="40"/>
      <c r="JAZ60" s="40"/>
      <c r="JBA60" s="40"/>
      <c r="JBB60" s="40"/>
      <c r="JBC60" s="40"/>
      <c r="JBE60" s="40"/>
      <c r="JBF60" s="40"/>
      <c r="JBG60" s="40"/>
      <c r="JBH60" s="40"/>
      <c r="JBI60" s="40"/>
      <c r="JBJ60" s="40"/>
      <c r="JBK60" s="40"/>
      <c r="JBL60" s="40"/>
      <c r="JBM60" s="40"/>
      <c r="JBN60" s="40"/>
      <c r="JBO60" s="40"/>
      <c r="JBP60" s="40"/>
      <c r="JBQ60" s="40"/>
      <c r="JBR60" s="40"/>
      <c r="JBS60" s="40"/>
      <c r="JBU60" s="40"/>
      <c r="JBV60" s="40"/>
      <c r="JBW60" s="40"/>
      <c r="JBX60" s="40"/>
      <c r="JBY60" s="40"/>
      <c r="JBZ60" s="40"/>
      <c r="JCA60" s="40"/>
      <c r="JCB60" s="40"/>
      <c r="JCC60" s="40"/>
      <c r="JCD60" s="40"/>
      <c r="JCE60" s="40"/>
      <c r="JCF60" s="40"/>
      <c r="JCG60" s="40"/>
      <c r="JCH60" s="40"/>
      <c r="JCI60" s="40"/>
      <c r="JCK60" s="40"/>
      <c r="JCL60" s="40"/>
      <c r="JCM60" s="40"/>
      <c r="JCN60" s="40"/>
      <c r="JCO60" s="40"/>
      <c r="JCP60" s="40"/>
      <c r="JCQ60" s="40"/>
      <c r="JCR60" s="40"/>
      <c r="JCS60" s="40"/>
      <c r="JCT60" s="40"/>
      <c r="JCU60" s="40"/>
      <c r="JCV60" s="40"/>
      <c r="JCW60" s="40"/>
      <c r="JCX60" s="40"/>
      <c r="JCY60" s="40"/>
      <c r="JDA60" s="40"/>
      <c r="JDB60" s="40"/>
      <c r="JDC60" s="40"/>
      <c r="JDD60" s="40"/>
      <c r="JDE60" s="40"/>
      <c r="JDF60" s="40"/>
      <c r="JDG60" s="40"/>
      <c r="JDH60" s="40"/>
      <c r="JDI60" s="40"/>
      <c r="JDJ60" s="40"/>
      <c r="JDK60" s="40"/>
      <c r="JDL60" s="40"/>
      <c r="JDM60" s="40"/>
      <c r="JDN60" s="40"/>
      <c r="JDO60" s="40"/>
      <c r="JDQ60" s="40"/>
      <c r="JDR60" s="40"/>
      <c r="JDS60" s="40"/>
      <c r="JDT60" s="40"/>
      <c r="JDU60" s="40"/>
      <c r="JDV60" s="40"/>
      <c r="JDW60" s="40"/>
      <c r="JDX60" s="40"/>
      <c r="JDY60" s="40"/>
      <c r="JDZ60" s="40"/>
      <c r="JEA60" s="40"/>
      <c r="JEB60" s="40"/>
      <c r="JEC60" s="40"/>
      <c r="JED60" s="40"/>
      <c r="JEE60" s="40"/>
      <c r="JEG60" s="40"/>
      <c r="JEH60" s="40"/>
      <c r="JEI60" s="40"/>
      <c r="JEJ60" s="40"/>
      <c r="JEK60" s="40"/>
      <c r="JEL60" s="40"/>
      <c r="JEM60" s="40"/>
      <c r="JEN60" s="40"/>
      <c r="JEO60" s="40"/>
      <c r="JEP60" s="40"/>
      <c r="JEQ60" s="40"/>
      <c r="JER60" s="40"/>
      <c r="JES60" s="40"/>
      <c r="JET60" s="40"/>
      <c r="JEU60" s="40"/>
      <c r="JEW60" s="40"/>
      <c r="JEX60" s="40"/>
      <c r="JEY60" s="40"/>
      <c r="JEZ60" s="40"/>
      <c r="JFA60" s="40"/>
      <c r="JFB60" s="40"/>
      <c r="JFC60" s="40"/>
      <c r="JFD60" s="40"/>
      <c r="JFE60" s="40"/>
      <c r="JFF60" s="40"/>
      <c r="JFG60" s="40"/>
      <c r="JFH60" s="40"/>
      <c r="JFI60" s="40"/>
      <c r="JFJ60" s="40"/>
      <c r="JFK60" s="40"/>
      <c r="JFM60" s="40"/>
      <c r="JFN60" s="40"/>
      <c r="JFO60" s="40"/>
      <c r="JFP60" s="40"/>
      <c r="JFQ60" s="40"/>
      <c r="JFR60" s="40"/>
      <c r="JFS60" s="40"/>
      <c r="JFT60" s="40"/>
      <c r="JFU60" s="40"/>
      <c r="JFV60" s="40"/>
      <c r="JFW60" s="40"/>
      <c r="JFX60" s="40"/>
      <c r="JFY60" s="40"/>
      <c r="JFZ60" s="40"/>
      <c r="JGA60" s="40"/>
      <c r="JGC60" s="40"/>
      <c r="JGD60" s="40"/>
      <c r="JGE60" s="40"/>
      <c r="JGF60" s="40"/>
      <c r="JGG60" s="40"/>
      <c r="JGH60" s="40"/>
      <c r="JGI60" s="40"/>
      <c r="JGJ60" s="40"/>
      <c r="JGK60" s="40"/>
      <c r="JGL60" s="40"/>
      <c r="JGM60" s="40"/>
      <c r="JGN60" s="40"/>
      <c r="JGO60" s="40"/>
      <c r="JGP60" s="40"/>
      <c r="JGQ60" s="40"/>
      <c r="JGS60" s="40"/>
      <c r="JGT60" s="40"/>
      <c r="JGU60" s="40"/>
      <c r="JGV60" s="40"/>
      <c r="JGW60" s="40"/>
      <c r="JGX60" s="40"/>
      <c r="JGY60" s="40"/>
      <c r="JGZ60" s="40"/>
      <c r="JHA60" s="40"/>
      <c r="JHB60" s="40"/>
      <c r="JHC60" s="40"/>
      <c r="JHD60" s="40"/>
      <c r="JHE60" s="40"/>
      <c r="JHF60" s="40"/>
      <c r="JHG60" s="40"/>
      <c r="JHI60" s="40"/>
      <c r="JHJ60" s="40"/>
      <c r="JHK60" s="40"/>
      <c r="JHL60" s="40"/>
      <c r="JHM60" s="40"/>
      <c r="JHN60" s="40"/>
      <c r="JHO60" s="40"/>
      <c r="JHP60" s="40"/>
      <c r="JHQ60" s="40"/>
      <c r="JHR60" s="40"/>
      <c r="JHS60" s="40"/>
      <c r="JHT60" s="40"/>
      <c r="JHU60" s="40"/>
      <c r="JHV60" s="40"/>
      <c r="JHW60" s="40"/>
      <c r="JHY60" s="40"/>
      <c r="JHZ60" s="40"/>
      <c r="JIA60" s="40"/>
      <c r="JIB60" s="40"/>
      <c r="JIC60" s="40"/>
      <c r="JID60" s="40"/>
      <c r="JIE60" s="40"/>
      <c r="JIF60" s="40"/>
      <c r="JIG60" s="40"/>
      <c r="JIH60" s="40"/>
      <c r="JII60" s="40"/>
      <c r="JIJ60" s="40"/>
      <c r="JIK60" s="40"/>
      <c r="JIL60" s="40"/>
      <c r="JIM60" s="40"/>
      <c r="JIO60" s="40"/>
      <c r="JIP60" s="40"/>
      <c r="JIQ60" s="40"/>
      <c r="JIR60" s="40"/>
      <c r="JIS60" s="40"/>
      <c r="JIT60" s="40"/>
      <c r="JIU60" s="40"/>
      <c r="JIV60" s="40"/>
      <c r="JIW60" s="40"/>
      <c r="JIX60" s="40"/>
      <c r="JIY60" s="40"/>
      <c r="JIZ60" s="40"/>
      <c r="JJA60" s="40"/>
      <c r="JJB60" s="40"/>
      <c r="JJC60" s="40"/>
      <c r="JJE60" s="40"/>
      <c r="JJF60" s="40"/>
      <c r="JJG60" s="40"/>
      <c r="JJH60" s="40"/>
      <c r="JJI60" s="40"/>
      <c r="JJJ60" s="40"/>
      <c r="JJK60" s="40"/>
      <c r="JJL60" s="40"/>
      <c r="JJM60" s="40"/>
      <c r="JJN60" s="40"/>
      <c r="JJO60" s="40"/>
      <c r="JJP60" s="40"/>
      <c r="JJQ60" s="40"/>
      <c r="JJR60" s="40"/>
      <c r="JJS60" s="40"/>
      <c r="JJU60" s="40"/>
      <c r="JJV60" s="40"/>
      <c r="JJW60" s="40"/>
      <c r="JJX60" s="40"/>
      <c r="JJY60" s="40"/>
      <c r="JJZ60" s="40"/>
      <c r="JKA60" s="40"/>
      <c r="JKB60" s="40"/>
      <c r="JKC60" s="40"/>
      <c r="JKD60" s="40"/>
      <c r="JKE60" s="40"/>
      <c r="JKF60" s="40"/>
      <c r="JKG60" s="40"/>
      <c r="JKH60" s="40"/>
      <c r="JKI60" s="40"/>
      <c r="JKK60" s="40"/>
      <c r="JKL60" s="40"/>
      <c r="JKM60" s="40"/>
      <c r="JKN60" s="40"/>
      <c r="JKO60" s="40"/>
      <c r="JKP60" s="40"/>
      <c r="JKQ60" s="40"/>
      <c r="JKR60" s="40"/>
      <c r="JKS60" s="40"/>
      <c r="JKT60" s="40"/>
      <c r="JKU60" s="40"/>
      <c r="JKV60" s="40"/>
      <c r="JKW60" s="40"/>
      <c r="JKX60" s="40"/>
      <c r="JKY60" s="40"/>
      <c r="JLA60" s="40"/>
      <c r="JLB60" s="40"/>
      <c r="JLC60" s="40"/>
      <c r="JLD60" s="40"/>
      <c r="JLE60" s="40"/>
      <c r="JLF60" s="40"/>
      <c r="JLG60" s="40"/>
      <c r="JLH60" s="40"/>
      <c r="JLI60" s="40"/>
      <c r="JLJ60" s="40"/>
      <c r="JLK60" s="40"/>
      <c r="JLL60" s="40"/>
      <c r="JLM60" s="40"/>
      <c r="JLN60" s="40"/>
      <c r="JLO60" s="40"/>
      <c r="JLQ60" s="40"/>
      <c r="JLR60" s="40"/>
      <c r="JLS60" s="40"/>
      <c r="JLT60" s="40"/>
      <c r="JLU60" s="40"/>
      <c r="JLV60" s="40"/>
      <c r="JLW60" s="40"/>
      <c r="JLX60" s="40"/>
      <c r="JLY60" s="40"/>
      <c r="JLZ60" s="40"/>
      <c r="JMA60" s="40"/>
      <c r="JMB60" s="40"/>
      <c r="JMC60" s="40"/>
      <c r="JMD60" s="40"/>
      <c r="JME60" s="40"/>
      <c r="JMG60" s="40"/>
      <c r="JMH60" s="40"/>
      <c r="JMI60" s="40"/>
      <c r="JMJ60" s="40"/>
      <c r="JMK60" s="40"/>
      <c r="JML60" s="40"/>
      <c r="JMM60" s="40"/>
      <c r="JMN60" s="40"/>
      <c r="JMO60" s="40"/>
      <c r="JMP60" s="40"/>
      <c r="JMQ60" s="40"/>
      <c r="JMR60" s="40"/>
      <c r="JMS60" s="40"/>
      <c r="JMT60" s="40"/>
      <c r="JMU60" s="40"/>
      <c r="JMW60" s="40"/>
      <c r="JMX60" s="40"/>
      <c r="JMY60" s="40"/>
      <c r="JMZ60" s="40"/>
      <c r="JNA60" s="40"/>
      <c r="JNB60" s="40"/>
      <c r="JNC60" s="40"/>
      <c r="JND60" s="40"/>
      <c r="JNE60" s="40"/>
      <c r="JNF60" s="40"/>
      <c r="JNG60" s="40"/>
      <c r="JNH60" s="40"/>
      <c r="JNI60" s="40"/>
      <c r="JNJ60" s="40"/>
      <c r="JNK60" s="40"/>
      <c r="JNM60" s="40"/>
      <c r="JNN60" s="40"/>
      <c r="JNO60" s="40"/>
      <c r="JNP60" s="40"/>
      <c r="JNQ60" s="40"/>
      <c r="JNR60" s="40"/>
      <c r="JNS60" s="40"/>
      <c r="JNT60" s="40"/>
      <c r="JNU60" s="40"/>
      <c r="JNV60" s="40"/>
      <c r="JNW60" s="40"/>
      <c r="JNX60" s="40"/>
      <c r="JNY60" s="40"/>
      <c r="JNZ60" s="40"/>
      <c r="JOA60" s="40"/>
      <c r="JOC60" s="40"/>
      <c r="JOD60" s="40"/>
      <c r="JOE60" s="40"/>
      <c r="JOF60" s="40"/>
      <c r="JOG60" s="40"/>
      <c r="JOH60" s="40"/>
      <c r="JOI60" s="40"/>
      <c r="JOJ60" s="40"/>
      <c r="JOK60" s="40"/>
      <c r="JOL60" s="40"/>
      <c r="JOM60" s="40"/>
      <c r="JON60" s="40"/>
      <c r="JOO60" s="40"/>
      <c r="JOP60" s="40"/>
      <c r="JOQ60" s="40"/>
      <c r="JOS60" s="40"/>
      <c r="JOT60" s="40"/>
      <c r="JOU60" s="40"/>
      <c r="JOV60" s="40"/>
      <c r="JOW60" s="40"/>
      <c r="JOX60" s="40"/>
      <c r="JOY60" s="40"/>
      <c r="JOZ60" s="40"/>
      <c r="JPA60" s="40"/>
      <c r="JPB60" s="40"/>
      <c r="JPC60" s="40"/>
      <c r="JPD60" s="40"/>
      <c r="JPE60" s="40"/>
      <c r="JPF60" s="40"/>
      <c r="JPG60" s="40"/>
      <c r="JPI60" s="40"/>
      <c r="JPJ60" s="40"/>
      <c r="JPK60" s="40"/>
      <c r="JPL60" s="40"/>
      <c r="JPM60" s="40"/>
      <c r="JPN60" s="40"/>
      <c r="JPO60" s="40"/>
      <c r="JPP60" s="40"/>
      <c r="JPQ60" s="40"/>
      <c r="JPR60" s="40"/>
      <c r="JPS60" s="40"/>
      <c r="JPT60" s="40"/>
      <c r="JPU60" s="40"/>
      <c r="JPV60" s="40"/>
      <c r="JPW60" s="40"/>
      <c r="JPY60" s="40"/>
      <c r="JPZ60" s="40"/>
      <c r="JQA60" s="40"/>
      <c r="JQB60" s="40"/>
      <c r="JQC60" s="40"/>
      <c r="JQD60" s="40"/>
      <c r="JQE60" s="40"/>
      <c r="JQF60" s="40"/>
      <c r="JQG60" s="40"/>
      <c r="JQH60" s="40"/>
      <c r="JQI60" s="40"/>
      <c r="JQJ60" s="40"/>
      <c r="JQK60" s="40"/>
      <c r="JQL60" s="40"/>
      <c r="JQM60" s="40"/>
      <c r="JQO60" s="40"/>
      <c r="JQP60" s="40"/>
      <c r="JQQ60" s="40"/>
      <c r="JQR60" s="40"/>
      <c r="JQS60" s="40"/>
      <c r="JQT60" s="40"/>
      <c r="JQU60" s="40"/>
      <c r="JQV60" s="40"/>
      <c r="JQW60" s="40"/>
      <c r="JQX60" s="40"/>
      <c r="JQY60" s="40"/>
      <c r="JQZ60" s="40"/>
      <c r="JRA60" s="40"/>
      <c r="JRB60" s="40"/>
      <c r="JRC60" s="40"/>
      <c r="JRE60" s="40"/>
      <c r="JRF60" s="40"/>
      <c r="JRG60" s="40"/>
      <c r="JRH60" s="40"/>
      <c r="JRI60" s="40"/>
      <c r="JRJ60" s="40"/>
      <c r="JRK60" s="40"/>
      <c r="JRL60" s="40"/>
      <c r="JRM60" s="40"/>
      <c r="JRN60" s="40"/>
      <c r="JRO60" s="40"/>
      <c r="JRP60" s="40"/>
      <c r="JRQ60" s="40"/>
      <c r="JRR60" s="40"/>
      <c r="JRS60" s="40"/>
      <c r="JRU60" s="40"/>
      <c r="JRV60" s="40"/>
      <c r="JRW60" s="40"/>
      <c r="JRX60" s="40"/>
      <c r="JRY60" s="40"/>
      <c r="JRZ60" s="40"/>
      <c r="JSA60" s="40"/>
      <c r="JSB60" s="40"/>
      <c r="JSC60" s="40"/>
      <c r="JSD60" s="40"/>
      <c r="JSE60" s="40"/>
      <c r="JSF60" s="40"/>
      <c r="JSG60" s="40"/>
      <c r="JSH60" s="40"/>
      <c r="JSI60" s="40"/>
      <c r="JSK60" s="40"/>
      <c r="JSL60" s="40"/>
      <c r="JSM60" s="40"/>
      <c r="JSN60" s="40"/>
      <c r="JSO60" s="40"/>
      <c r="JSP60" s="40"/>
      <c r="JSQ60" s="40"/>
      <c r="JSR60" s="40"/>
      <c r="JSS60" s="40"/>
      <c r="JST60" s="40"/>
      <c r="JSU60" s="40"/>
      <c r="JSV60" s="40"/>
      <c r="JSW60" s="40"/>
      <c r="JSX60" s="40"/>
      <c r="JSY60" s="40"/>
      <c r="JTA60" s="40"/>
      <c r="JTB60" s="40"/>
      <c r="JTC60" s="40"/>
      <c r="JTD60" s="40"/>
      <c r="JTE60" s="40"/>
      <c r="JTF60" s="40"/>
      <c r="JTG60" s="40"/>
      <c r="JTH60" s="40"/>
      <c r="JTI60" s="40"/>
      <c r="JTJ60" s="40"/>
      <c r="JTK60" s="40"/>
      <c r="JTL60" s="40"/>
      <c r="JTM60" s="40"/>
      <c r="JTN60" s="40"/>
      <c r="JTO60" s="40"/>
      <c r="JTQ60" s="40"/>
      <c r="JTR60" s="40"/>
      <c r="JTS60" s="40"/>
      <c r="JTT60" s="40"/>
      <c r="JTU60" s="40"/>
      <c r="JTV60" s="40"/>
      <c r="JTW60" s="40"/>
      <c r="JTX60" s="40"/>
      <c r="JTY60" s="40"/>
      <c r="JTZ60" s="40"/>
      <c r="JUA60" s="40"/>
      <c r="JUB60" s="40"/>
      <c r="JUC60" s="40"/>
      <c r="JUD60" s="40"/>
      <c r="JUE60" s="40"/>
      <c r="JUG60" s="40"/>
      <c r="JUH60" s="40"/>
      <c r="JUI60" s="40"/>
      <c r="JUJ60" s="40"/>
      <c r="JUK60" s="40"/>
      <c r="JUL60" s="40"/>
      <c r="JUM60" s="40"/>
      <c r="JUN60" s="40"/>
      <c r="JUO60" s="40"/>
      <c r="JUP60" s="40"/>
      <c r="JUQ60" s="40"/>
      <c r="JUR60" s="40"/>
      <c r="JUS60" s="40"/>
      <c r="JUT60" s="40"/>
      <c r="JUU60" s="40"/>
      <c r="JUW60" s="40"/>
      <c r="JUX60" s="40"/>
      <c r="JUY60" s="40"/>
      <c r="JUZ60" s="40"/>
      <c r="JVA60" s="40"/>
      <c r="JVB60" s="40"/>
      <c r="JVC60" s="40"/>
      <c r="JVD60" s="40"/>
      <c r="JVE60" s="40"/>
      <c r="JVF60" s="40"/>
      <c r="JVG60" s="40"/>
      <c r="JVH60" s="40"/>
      <c r="JVI60" s="40"/>
      <c r="JVJ60" s="40"/>
      <c r="JVK60" s="40"/>
      <c r="JVM60" s="40"/>
      <c r="JVN60" s="40"/>
      <c r="JVO60" s="40"/>
      <c r="JVP60" s="40"/>
      <c r="JVQ60" s="40"/>
      <c r="JVR60" s="40"/>
      <c r="JVS60" s="40"/>
      <c r="JVT60" s="40"/>
      <c r="JVU60" s="40"/>
      <c r="JVV60" s="40"/>
      <c r="JVW60" s="40"/>
      <c r="JVX60" s="40"/>
      <c r="JVY60" s="40"/>
      <c r="JVZ60" s="40"/>
      <c r="JWA60" s="40"/>
      <c r="JWC60" s="40"/>
      <c r="JWD60" s="40"/>
      <c r="JWE60" s="40"/>
      <c r="JWF60" s="40"/>
      <c r="JWG60" s="40"/>
      <c r="JWH60" s="40"/>
      <c r="JWI60" s="40"/>
      <c r="JWJ60" s="40"/>
      <c r="JWK60" s="40"/>
      <c r="JWL60" s="40"/>
      <c r="JWM60" s="40"/>
      <c r="JWN60" s="40"/>
      <c r="JWO60" s="40"/>
      <c r="JWP60" s="40"/>
      <c r="JWQ60" s="40"/>
      <c r="JWS60" s="40"/>
      <c r="JWT60" s="40"/>
      <c r="JWU60" s="40"/>
      <c r="JWV60" s="40"/>
      <c r="JWW60" s="40"/>
      <c r="JWX60" s="40"/>
      <c r="JWY60" s="40"/>
      <c r="JWZ60" s="40"/>
      <c r="JXA60" s="40"/>
      <c r="JXB60" s="40"/>
      <c r="JXC60" s="40"/>
      <c r="JXD60" s="40"/>
      <c r="JXE60" s="40"/>
      <c r="JXF60" s="40"/>
      <c r="JXG60" s="40"/>
      <c r="JXI60" s="40"/>
      <c r="JXJ60" s="40"/>
      <c r="JXK60" s="40"/>
      <c r="JXL60" s="40"/>
      <c r="JXM60" s="40"/>
      <c r="JXN60" s="40"/>
      <c r="JXO60" s="40"/>
      <c r="JXP60" s="40"/>
      <c r="JXQ60" s="40"/>
      <c r="JXR60" s="40"/>
      <c r="JXS60" s="40"/>
      <c r="JXT60" s="40"/>
      <c r="JXU60" s="40"/>
      <c r="JXV60" s="40"/>
      <c r="JXW60" s="40"/>
      <c r="JXY60" s="40"/>
      <c r="JXZ60" s="40"/>
      <c r="JYA60" s="40"/>
      <c r="JYB60" s="40"/>
      <c r="JYC60" s="40"/>
      <c r="JYD60" s="40"/>
      <c r="JYE60" s="40"/>
      <c r="JYF60" s="40"/>
      <c r="JYG60" s="40"/>
      <c r="JYH60" s="40"/>
      <c r="JYI60" s="40"/>
      <c r="JYJ60" s="40"/>
      <c r="JYK60" s="40"/>
      <c r="JYL60" s="40"/>
      <c r="JYM60" s="40"/>
      <c r="JYO60" s="40"/>
      <c r="JYP60" s="40"/>
      <c r="JYQ60" s="40"/>
      <c r="JYR60" s="40"/>
      <c r="JYS60" s="40"/>
      <c r="JYT60" s="40"/>
      <c r="JYU60" s="40"/>
      <c r="JYV60" s="40"/>
      <c r="JYW60" s="40"/>
      <c r="JYX60" s="40"/>
      <c r="JYY60" s="40"/>
      <c r="JYZ60" s="40"/>
      <c r="JZA60" s="40"/>
      <c r="JZB60" s="40"/>
      <c r="JZC60" s="40"/>
      <c r="JZE60" s="40"/>
      <c r="JZF60" s="40"/>
      <c r="JZG60" s="40"/>
      <c r="JZH60" s="40"/>
      <c r="JZI60" s="40"/>
      <c r="JZJ60" s="40"/>
      <c r="JZK60" s="40"/>
      <c r="JZL60" s="40"/>
      <c r="JZM60" s="40"/>
      <c r="JZN60" s="40"/>
      <c r="JZO60" s="40"/>
      <c r="JZP60" s="40"/>
      <c r="JZQ60" s="40"/>
      <c r="JZR60" s="40"/>
      <c r="JZS60" s="40"/>
      <c r="JZU60" s="40"/>
      <c r="JZV60" s="40"/>
      <c r="JZW60" s="40"/>
      <c r="JZX60" s="40"/>
      <c r="JZY60" s="40"/>
      <c r="JZZ60" s="40"/>
      <c r="KAA60" s="40"/>
      <c r="KAB60" s="40"/>
      <c r="KAC60" s="40"/>
      <c r="KAD60" s="40"/>
      <c r="KAE60" s="40"/>
      <c r="KAF60" s="40"/>
      <c r="KAG60" s="40"/>
      <c r="KAH60" s="40"/>
      <c r="KAI60" s="40"/>
      <c r="KAK60" s="40"/>
      <c r="KAL60" s="40"/>
      <c r="KAM60" s="40"/>
      <c r="KAN60" s="40"/>
      <c r="KAO60" s="40"/>
      <c r="KAP60" s="40"/>
      <c r="KAQ60" s="40"/>
      <c r="KAR60" s="40"/>
      <c r="KAS60" s="40"/>
      <c r="KAT60" s="40"/>
      <c r="KAU60" s="40"/>
      <c r="KAV60" s="40"/>
      <c r="KAW60" s="40"/>
      <c r="KAX60" s="40"/>
      <c r="KAY60" s="40"/>
      <c r="KBA60" s="40"/>
      <c r="KBB60" s="40"/>
      <c r="KBC60" s="40"/>
      <c r="KBD60" s="40"/>
      <c r="KBE60" s="40"/>
      <c r="KBF60" s="40"/>
      <c r="KBG60" s="40"/>
      <c r="KBH60" s="40"/>
      <c r="KBI60" s="40"/>
      <c r="KBJ60" s="40"/>
      <c r="KBK60" s="40"/>
      <c r="KBL60" s="40"/>
      <c r="KBM60" s="40"/>
      <c r="KBN60" s="40"/>
      <c r="KBO60" s="40"/>
      <c r="KBQ60" s="40"/>
      <c r="KBR60" s="40"/>
      <c r="KBS60" s="40"/>
      <c r="KBT60" s="40"/>
      <c r="KBU60" s="40"/>
      <c r="KBV60" s="40"/>
      <c r="KBW60" s="40"/>
      <c r="KBX60" s="40"/>
      <c r="KBY60" s="40"/>
      <c r="KBZ60" s="40"/>
      <c r="KCA60" s="40"/>
      <c r="KCB60" s="40"/>
      <c r="KCC60" s="40"/>
      <c r="KCD60" s="40"/>
      <c r="KCE60" s="40"/>
      <c r="KCG60" s="40"/>
      <c r="KCH60" s="40"/>
      <c r="KCI60" s="40"/>
      <c r="KCJ60" s="40"/>
      <c r="KCK60" s="40"/>
      <c r="KCL60" s="40"/>
      <c r="KCM60" s="40"/>
      <c r="KCN60" s="40"/>
      <c r="KCO60" s="40"/>
      <c r="KCP60" s="40"/>
      <c r="KCQ60" s="40"/>
      <c r="KCR60" s="40"/>
      <c r="KCS60" s="40"/>
      <c r="KCT60" s="40"/>
      <c r="KCU60" s="40"/>
      <c r="KCW60" s="40"/>
      <c r="KCX60" s="40"/>
      <c r="KCY60" s="40"/>
      <c r="KCZ60" s="40"/>
      <c r="KDA60" s="40"/>
      <c r="KDB60" s="40"/>
      <c r="KDC60" s="40"/>
      <c r="KDD60" s="40"/>
      <c r="KDE60" s="40"/>
      <c r="KDF60" s="40"/>
      <c r="KDG60" s="40"/>
      <c r="KDH60" s="40"/>
      <c r="KDI60" s="40"/>
      <c r="KDJ60" s="40"/>
      <c r="KDK60" s="40"/>
      <c r="KDM60" s="40"/>
      <c r="KDN60" s="40"/>
      <c r="KDO60" s="40"/>
      <c r="KDP60" s="40"/>
      <c r="KDQ60" s="40"/>
      <c r="KDR60" s="40"/>
      <c r="KDS60" s="40"/>
      <c r="KDT60" s="40"/>
      <c r="KDU60" s="40"/>
      <c r="KDV60" s="40"/>
      <c r="KDW60" s="40"/>
      <c r="KDX60" s="40"/>
      <c r="KDY60" s="40"/>
      <c r="KDZ60" s="40"/>
      <c r="KEA60" s="40"/>
      <c r="KEC60" s="40"/>
      <c r="KED60" s="40"/>
      <c r="KEE60" s="40"/>
      <c r="KEF60" s="40"/>
      <c r="KEG60" s="40"/>
      <c r="KEH60" s="40"/>
      <c r="KEI60" s="40"/>
      <c r="KEJ60" s="40"/>
      <c r="KEK60" s="40"/>
      <c r="KEL60" s="40"/>
      <c r="KEM60" s="40"/>
      <c r="KEN60" s="40"/>
      <c r="KEO60" s="40"/>
      <c r="KEP60" s="40"/>
      <c r="KEQ60" s="40"/>
      <c r="KES60" s="40"/>
      <c r="KET60" s="40"/>
      <c r="KEU60" s="40"/>
      <c r="KEV60" s="40"/>
      <c r="KEW60" s="40"/>
      <c r="KEX60" s="40"/>
      <c r="KEY60" s="40"/>
      <c r="KEZ60" s="40"/>
      <c r="KFA60" s="40"/>
      <c r="KFB60" s="40"/>
      <c r="KFC60" s="40"/>
      <c r="KFD60" s="40"/>
      <c r="KFE60" s="40"/>
      <c r="KFF60" s="40"/>
      <c r="KFG60" s="40"/>
      <c r="KFI60" s="40"/>
      <c r="KFJ60" s="40"/>
      <c r="KFK60" s="40"/>
      <c r="KFL60" s="40"/>
      <c r="KFM60" s="40"/>
      <c r="KFN60" s="40"/>
      <c r="KFO60" s="40"/>
      <c r="KFP60" s="40"/>
      <c r="KFQ60" s="40"/>
      <c r="KFR60" s="40"/>
      <c r="KFS60" s="40"/>
      <c r="KFT60" s="40"/>
      <c r="KFU60" s="40"/>
      <c r="KFV60" s="40"/>
      <c r="KFW60" s="40"/>
      <c r="KFY60" s="40"/>
      <c r="KFZ60" s="40"/>
      <c r="KGA60" s="40"/>
      <c r="KGB60" s="40"/>
      <c r="KGC60" s="40"/>
      <c r="KGD60" s="40"/>
      <c r="KGE60" s="40"/>
      <c r="KGF60" s="40"/>
      <c r="KGG60" s="40"/>
      <c r="KGH60" s="40"/>
      <c r="KGI60" s="40"/>
      <c r="KGJ60" s="40"/>
      <c r="KGK60" s="40"/>
      <c r="KGL60" s="40"/>
      <c r="KGM60" s="40"/>
      <c r="KGO60" s="40"/>
      <c r="KGP60" s="40"/>
      <c r="KGQ60" s="40"/>
      <c r="KGR60" s="40"/>
      <c r="KGS60" s="40"/>
      <c r="KGT60" s="40"/>
      <c r="KGU60" s="40"/>
      <c r="KGV60" s="40"/>
      <c r="KGW60" s="40"/>
      <c r="KGX60" s="40"/>
      <c r="KGY60" s="40"/>
      <c r="KGZ60" s="40"/>
      <c r="KHA60" s="40"/>
      <c r="KHB60" s="40"/>
      <c r="KHC60" s="40"/>
      <c r="KHE60" s="40"/>
      <c r="KHF60" s="40"/>
      <c r="KHG60" s="40"/>
      <c r="KHH60" s="40"/>
      <c r="KHI60" s="40"/>
      <c r="KHJ60" s="40"/>
      <c r="KHK60" s="40"/>
      <c r="KHL60" s="40"/>
      <c r="KHM60" s="40"/>
      <c r="KHN60" s="40"/>
      <c r="KHO60" s="40"/>
      <c r="KHP60" s="40"/>
      <c r="KHQ60" s="40"/>
      <c r="KHR60" s="40"/>
      <c r="KHS60" s="40"/>
      <c r="KHU60" s="40"/>
      <c r="KHV60" s="40"/>
      <c r="KHW60" s="40"/>
      <c r="KHX60" s="40"/>
      <c r="KHY60" s="40"/>
      <c r="KHZ60" s="40"/>
      <c r="KIA60" s="40"/>
      <c r="KIB60" s="40"/>
      <c r="KIC60" s="40"/>
      <c r="KID60" s="40"/>
      <c r="KIE60" s="40"/>
      <c r="KIF60" s="40"/>
      <c r="KIG60" s="40"/>
      <c r="KIH60" s="40"/>
      <c r="KII60" s="40"/>
      <c r="KIK60" s="40"/>
      <c r="KIL60" s="40"/>
      <c r="KIM60" s="40"/>
      <c r="KIN60" s="40"/>
      <c r="KIO60" s="40"/>
      <c r="KIP60" s="40"/>
      <c r="KIQ60" s="40"/>
      <c r="KIR60" s="40"/>
      <c r="KIS60" s="40"/>
      <c r="KIT60" s="40"/>
      <c r="KIU60" s="40"/>
      <c r="KIV60" s="40"/>
      <c r="KIW60" s="40"/>
      <c r="KIX60" s="40"/>
      <c r="KIY60" s="40"/>
      <c r="KJA60" s="40"/>
      <c r="KJB60" s="40"/>
      <c r="KJC60" s="40"/>
      <c r="KJD60" s="40"/>
      <c r="KJE60" s="40"/>
      <c r="KJF60" s="40"/>
      <c r="KJG60" s="40"/>
      <c r="KJH60" s="40"/>
      <c r="KJI60" s="40"/>
      <c r="KJJ60" s="40"/>
      <c r="KJK60" s="40"/>
      <c r="KJL60" s="40"/>
      <c r="KJM60" s="40"/>
      <c r="KJN60" s="40"/>
      <c r="KJO60" s="40"/>
      <c r="KJQ60" s="40"/>
      <c r="KJR60" s="40"/>
      <c r="KJS60" s="40"/>
      <c r="KJT60" s="40"/>
      <c r="KJU60" s="40"/>
      <c r="KJV60" s="40"/>
      <c r="KJW60" s="40"/>
      <c r="KJX60" s="40"/>
      <c r="KJY60" s="40"/>
      <c r="KJZ60" s="40"/>
      <c r="KKA60" s="40"/>
      <c r="KKB60" s="40"/>
      <c r="KKC60" s="40"/>
      <c r="KKD60" s="40"/>
      <c r="KKE60" s="40"/>
      <c r="KKG60" s="40"/>
      <c r="KKH60" s="40"/>
      <c r="KKI60" s="40"/>
      <c r="KKJ60" s="40"/>
      <c r="KKK60" s="40"/>
      <c r="KKL60" s="40"/>
      <c r="KKM60" s="40"/>
      <c r="KKN60" s="40"/>
      <c r="KKO60" s="40"/>
      <c r="KKP60" s="40"/>
      <c r="KKQ60" s="40"/>
      <c r="KKR60" s="40"/>
      <c r="KKS60" s="40"/>
      <c r="KKT60" s="40"/>
      <c r="KKU60" s="40"/>
      <c r="KKW60" s="40"/>
      <c r="KKX60" s="40"/>
      <c r="KKY60" s="40"/>
      <c r="KKZ60" s="40"/>
      <c r="KLA60" s="40"/>
      <c r="KLB60" s="40"/>
      <c r="KLC60" s="40"/>
      <c r="KLD60" s="40"/>
      <c r="KLE60" s="40"/>
      <c r="KLF60" s="40"/>
      <c r="KLG60" s="40"/>
      <c r="KLH60" s="40"/>
      <c r="KLI60" s="40"/>
      <c r="KLJ60" s="40"/>
      <c r="KLK60" s="40"/>
      <c r="KLM60" s="40"/>
      <c r="KLN60" s="40"/>
      <c r="KLO60" s="40"/>
      <c r="KLP60" s="40"/>
      <c r="KLQ60" s="40"/>
      <c r="KLR60" s="40"/>
      <c r="KLS60" s="40"/>
      <c r="KLT60" s="40"/>
      <c r="KLU60" s="40"/>
      <c r="KLV60" s="40"/>
      <c r="KLW60" s="40"/>
      <c r="KLX60" s="40"/>
      <c r="KLY60" s="40"/>
      <c r="KLZ60" s="40"/>
      <c r="KMA60" s="40"/>
      <c r="KMC60" s="40"/>
      <c r="KMD60" s="40"/>
      <c r="KME60" s="40"/>
      <c r="KMF60" s="40"/>
      <c r="KMG60" s="40"/>
      <c r="KMH60" s="40"/>
      <c r="KMI60" s="40"/>
      <c r="KMJ60" s="40"/>
      <c r="KMK60" s="40"/>
      <c r="KML60" s="40"/>
      <c r="KMM60" s="40"/>
      <c r="KMN60" s="40"/>
      <c r="KMO60" s="40"/>
      <c r="KMP60" s="40"/>
      <c r="KMQ60" s="40"/>
      <c r="KMS60" s="40"/>
      <c r="KMT60" s="40"/>
      <c r="KMU60" s="40"/>
      <c r="KMV60" s="40"/>
      <c r="KMW60" s="40"/>
      <c r="KMX60" s="40"/>
      <c r="KMY60" s="40"/>
      <c r="KMZ60" s="40"/>
      <c r="KNA60" s="40"/>
      <c r="KNB60" s="40"/>
      <c r="KNC60" s="40"/>
      <c r="KND60" s="40"/>
      <c r="KNE60" s="40"/>
      <c r="KNF60" s="40"/>
      <c r="KNG60" s="40"/>
      <c r="KNI60" s="40"/>
      <c r="KNJ60" s="40"/>
      <c r="KNK60" s="40"/>
      <c r="KNL60" s="40"/>
      <c r="KNM60" s="40"/>
      <c r="KNN60" s="40"/>
      <c r="KNO60" s="40"/>
      <c r="KNP60" s="40"/>
      <c r="KNQ60" s="40"/>
      <c r="KNR60" s="40"/>
      <c r="KNS60" s="40"/>
      <c r="KNT60" s="40"/>
      <c r="KNU60" s="40"/>
      <c r="KNV60" s="40"/>
      <c r="KNW60" s="40"/>
      <c r="KNY60" s="40"/>
      <c r="KNZ60" s="40"/>
      <c r="KOA60" s="40"/>
      <c r="KOB60" s="40"/>
      <c r="KOC60" s="40"/>
      <c r="KOD60" s="40"/>
      <c r="KOE60" s="40"/>
      <c r="KOF60" s="40"/>
      <c r="KOG60" s="40"/>
      <c r="KOH60" s="40"/>
      <c r="KOI60" s="40"/>
      <c r="KOJ60" s="40"/>
      <c r="KOK60" s="40"/>
      <c r="KOL60" s="40"/>
      <c r="KOM60" s="40"/>
      <c r="KOO60" s="40"/>
      <c r="KOP60" s="40"/>
      <c r="KOQ60" s="40"/>
      <c r="KOR60" s="40"/>
      <c r="KOS60" s="40"/>
      <c r="KOT60" s="40"/>
      <c r="KOU60" s="40"/>
      <c r="KOV60" s="40"/>
      <c r="KOW60" s="40"/>
      <c r="KOX60" s="40"/>
      <c r="KOY60" s="40"/>
      <c r="KOZ60" s="40"/>
      <c r="KPA60" s="40"/>
      <c r="KPB60" s="40"/>
      <c r="KPC60" s="40"/>
      <c r="KPE60" s="40"/>
      <c r="KPF60" s="40"/>
      <c r="KPG60" s="40"/>
      <c r="KPH60" s="40"/>
      <c r="KPI60" s="40"/>
      <c r="KPJ60" s="40"/>
      <c r="KPK60" s="40"/>
      <c r="KPL60" s="40"/>
      <c r="KPM60" s="40"/>
      <c r="KPN60" s="40"/>
      <c r="KPO60" s="40"/>
      <c r="KPP60" s="40"/>
      <c r="KPQ60" s="40"/>
      <c r="KPR60" s="40"/>
      <c r="KPS60" s="40"/>
      <c r="KPU60" s="40"/>
      <c r="KPV60" s="40"/>
      <c r="KPW60" s="40"/>
      <c r="KPX60" s="40"/>
      <c r="KPY60" s="40"/>
      <c r="KPZ60" s="40"/>
      <c r="KQA60" s="40"/>
      <c r="KQB60" s="40"/>
      <c r="KQC60" s="40"/>
      <c r="KQD60" s="40"/>
      <c r="KQE60" s="40"/>
      <c r="KQF60" s="40"/>
      <c r="KQG60" s="40"/>
      <c r="KQH60" s="40"/>
      <c r="KQI60" s="40"/>
      <c r="KQK60" s="40"/>
      <c r="KQL60" s="40"/>
      <c r="KQM60" s="40"/>
      <c r="KQN60" s="40"/>
      <c r="KQO60" s="40"/>
      <c r="KQP60" s="40"/>
      <c r="KQQ60" s="40"/>
      <c r="KQR60" s="40"/>
      <c r="KQS60" s="40"/>
      <c r="KQT60" s="40"/>
      <c r="KQU60" s="40"/>
      <c r="KQV60" s="40"/>
      <c r="KQW60" s="40"/>
      <c r="KQX60" s="40"/>
      <c r="KQY60" s="40"/>
      <c r="KRA60" s="40"/>
      <c r="KRB60" s="40"/>
      <c r="KRC60" s="40"/>
      <c r="KRD60" s="40"/>
      <c r="KRE60" s="40"/>
      <c r="KRF60" s="40"/>
      <c r="KRG60" s="40"/>
      <c r="KRH60" s="40"/>
      <c r="KRI60" s="40"/>
      <c r="KRJ60" s="40"/>
      <c r="KRK60" s="40"/>
      <c r="KRL60" s="40"/>
      <c r="KRM60" s="40"/>
      <c r="KRN60" s="40"/>
      <c r="KRO60" s="40"/>
      <c r="KRQ60" s="40"/>
      <c r="KRR60" s="40"/>
      <c r="KRS60" s="40"/>
      <c r="KRT60" s="40"/>
      <c r="KRU60" s="40"/>
      <c r="KRV60" s="40"/>
      <c r="KRW60" s="40"/>
      <c r="KRX60" s="40"/>
      <c r="KRY60" s="40"/>
      <c r="KRZ60" s="40"/>
      <c r="KSA60" s="40"/>
      <c r="KSB60" s="40"/>
      <c r="KSC60" s="40"/>
      <c r="KSD60" s="40"/>
      <c r="KSE60" s="40"/>
      <c r="KSG60" s="40"/>
      <c r="KSH60" s="40"/>
      <c r="KSI60" s="40"/>
      <c r="KSJ60" s="40"/>
      <c r="KSK60" s="40"/>
      <c r="KSL60" s="40"/>
      <c r="KSM60" s="40"/>
      <c r="KSN60" s="40"/>
      <c r="KSO60" s="40"/>
      <c r="KSP60" s="40"/>
      <c r="KSQ60" s="40"/>
      <c r="KSR60" s="40"/>
      <c r="KSS60" s="40"/>
      <c r="KST60" s="40"/>
      <c r="KSU60" s="40"/>
      <c r="KSW60" s="40"/>
      <c r="KSX60" s="40"/>
      <c r="KSY60" s="40"/>
      <c r="KSZ60" s="40"/>
      <c r="KTA60" s="40"/>
      <c r="KTB60" s="40"/>
      <c r="KTC60" s="40"/>
      <c r="KTD60" s="40"/>
      <c r="KTE60" s="40"/>
      <c r="KTF60" s="40"/>
      <c r="KTG60" s="40"/>
      <c r="KTH60" s="40"/>
      <c r="KTI60" s="40"/>
      <c r="KTJ60" s="40"/>
      <c r="KTK60" s="40"/>
      <c r="KTM60" s="40"/>
      <c r="KTN60" s="40"/>
      <c r="KTO60" s="40"/>
      <c r="KTP60" s="40"/>
      <c r="KTQ60" s="40"/>
      <c r="KTR60" s="40"/>
      <c r="KTS60" s="40"/>
      <c r="KTT60" s="40"/>
      <c r="KTU60" s="40"/>
      <c r="KTV60" s="40"/>
      <c r="KTW60" s="40"/>
      <c r="KTX60" s="40"/>
      <c r="KTY60" s="40"/>
      <c r="KTZ60" s="40"/>
      <c r="KUA60" s="40"/>
      <c r="KUC60" s="40"/>
      <c r="KUD60" s="40"/>
      <c r="KUE60" s="40"/>
      <c r="KUF60" s="40"/>
      <c r="KUG60" s="40"/>
      <c r="KUH60" s="40"/>
      <c r="KUI60" s="40"/>
      <c r="KUJ60" s="40"/>
      <c r="KUK60" s="40"/>
      <c r="KUL60" s="40"/>
      <c r="KUM60" s="40"/>
      <c r="KUN60" s="40"/>
      <c r="KUO60" s="40"/>
      <c r="KUP60" s="40"/>
      <c r="KUQ60" s="40"/>
      <c r="KUS60" s="40"/>
      <c r="KUT60" s="40"/>
      <c r="KUU60" s="40"/>
      <c r="KUV60" s="40"/>
      <c r="KUW60" s="40"/>
      <c r="KUX60" s="40"/>
      <c r="KUY60" s="40"/>
      <c r="KUZ60" s="40"/>
      <c r="KVA60" s="40"/>
      <c r="KVB60" s="40"/>
      <c r="KVC60" s="40"/>
      <c r="KVD60" s="40"/>
      <c r="KVE60" s="40"/>
      <c r="KVF60" s="40"/>
      <c r="KVG60" s="40"/>
      <c r="KVI60" s="40"/>
      <c r="KVJ60" s="40"/>
      <c r="KVK60" s="40"/>
      <c r="KVL60" s="40"/>
      <c r="KVM60" s="40"/>
      <c r="KVN60" s="40"/>
      <c r="KVO60" s="40"/>
      <c r="KVP60" s="40"/>
      <c r="KVQ60" s="40"/>
      <c r="KVR60" s="40"/>
      <c r="KVS60" s="40"/>
      <c r="KVT60" s="40"/>
      <c r="KVU60" s="40"/>
      <c r="KVV60" s="40"/>
      <c r="KVW60" s="40"/>
      <c r="KVY60" s="40"/>
      <c r="KVZ60" s="40"/>
      <c r="KWA60" s="40"/>
      <c r="KWB60" s="40"/>
      <c r="KWC60" s="40"/>
      <c r="KWD60" s="40"/>
      <c r="KWE60" s="40"/>
      <c r="KWF60" s="40"/>
      <c r="KWG60" s="40"/>
      <c r="KWH60" s="40"/>
      <c r="KWI60" s="40"/>
      <c r="KWJ60" s="40"/>
      <c r="KWK60" s="40"/>
      <c r="KWL60" s="40"/>
      <c r="KWM60" s="40"/>
      <c r="KWO60" s="40"/>
      <c r="KWP60" s="40"/>
      <c r="KWQ60" s="40"/>
      <c r="KWR60" s="40"/>
      <c r="KWS60" s="40"/>
      <c r="KWT60" s="40"/>
      <c r="KWU60" s="40"/>
      <c r="KWV60" s="40"/>
      <c r="KWW60" s="40"/>
      <c r="KWX60" s="40"/>
      <c r="KWY60" s="40"/>
      <c r="KWZ60" s="40"/>
      <c r="KXA60" s="40"/>
      <c r="KXB60" s="40"/>
      <c r="KXC60" s="40"/>
      <c r="KXE60" s="40"/>
      <c r="KXF60" s="40"/>
      <c r="KXG60" s="40"/>
      <c r="KXH60" s="40"/>
      <c r="KXI60" s="40"/>
      <c r="KXJ60" s="40"/>
      <c r="KXK60" s="40"/>
      <c r="KXL60" s="40"/>
      <c r="KXM60" s="40"/>
      <c r="KXN60" s="40"/>
      <c r="KXO60" s="40"/>
      <c r="KXP60" s="40"/>
      <c r="KXQ60" s="40"/>
      <c r="KXR60" s="40"/>
      <c r="KXS60" s="40"/>
      <c r="KXU60" s="40"/>
      <c r="KXV60" s="40"/>
      <c r="KXW60" s="40"/>
      <c r="KXX60" s="40"/>
      <c r="KXY60" s="40"/>
      <c r="KXZ60" s="40"/>
      <c r="KYA60" s="40"/>
      <c r="KYB60" s="40"/>
      <c r="KYC60" s="40"/>
      <c r="KYD60" s="40"/>
      <c r="KYE60" s="40"/>
      <c r="KYF60" s="40"/>
      <c r="KYG60" s="40"/>
      <c r="KYH60" s="40"/>
      <c r="KYI60" s="40"/>
      <c r="KYK60" s="40"/>
      <c r="KYL60" s="40"/>
      <c r="KYM60" s="40"/>
      <c r="KYN60" s="40"/>
      <c r="KYO60" s="40"/>
      <c r="KYP60" s="40"/>
      <c r="KYQ60" s="40"/>
      <c r="KYR60" s="40"/>
      <c r="KYS60" s="40"/>
      <c r="KYT60" s="40"/>
      <c r="KYU60" s="40"/>
      <c r="KYV60" s="40"/>
      <c r="KYW60" s="40"/>
      <c r="KYX60" s="40"/>
      <c r="KYY60" s="40"/>
      <c r="KZA60" s="40"/>
      <c r="KZB60" s="40"/>
      <c r="KZC60" s="40"/>
      <c r="KZD60" s="40"/>
      <c r="KZE60" s="40"/>
      <c r="KZF60" s="40"/>
      <c r="KZG60" s="40"/>
      <c r="KZH60" s="40"/>
      <c r="KZI60" s="40"/>
      <c r="KZJ60" s="40"/>
      <c r="KZK60" s="40"/>
      <c r="KZL60" s="40"/>
      <c r="KZM60" s="40"/>
      <c r="KZN60" s="40"/>
      <c r="KZO60" s="40"/>
      <c r="KZQ60" s="40"/>
      <c r="KZR60" s="40"/>
      <c r="KZS60" s="40"/>
      <c r="KZT60" s="40"/>
      <c r="KZU60" s="40"/>
      <c r="KZV60" s="40"/>
      <c r="KZW60" s="40"/>
      <c r="KZX60" s="40"/>
      <c r="KZY60" s="40"/>
      <c r="KZZ60" s="40"/>
      <c r="LAA60" s="40"/>
      <c r="LAB60" s="40"/>
      <c r="LAC60" s="40"/>
      <c r="LAD60" s="40"/>
      <c r="LAE60" s="40"/>
      <c r="LAG60" s="40"/>
      <c r="LAH60" s="40"/>
      <c r="LAI60" s="40"/>
      <c r="LAJ60" s="40"/>
      <c r="LAK60" s="40"/>
      <c r="LAL60" s="40"/>
      <c r="LAM60" s="40"/>
      <c r="LAN60" s="40"/>
      <c r="LAO60" s="40"/>
      <c r="LAP60" s="40"/>
      <c r="LAQ60" s="40"/>
      <c r="LAR60" s="40"/>
      <c r="LAS60" s="40"/>
      <c r="LAT60" s="40"/>
      <c r="LAU60" s="40"/>
      <c r="LAW60" s="40"/>
      <c r="LAX60" s="40"/>
      <c r="LAY60" s="40"/>
      <c r="LAZ60" s="40"/>
      <c r="LBA60" s="40"/>
      <c r="LBB60" s="40"/>
      <c r="LBC60" s="40"/>
      <c r="LBD60" s="40"/>
      <c r="LBE60" s="40"/>
      <c r="LBF60" s="40"/>
      <c r="LBG60" s="40"/>
      <c r="LBH60" s="40"/>
      <c r="LBI60" s="40"/>
      <c r="LBJ60" s="40"/>
      <c r="LBK60" s="40"/>
      <c r="LBM60" s="40"/>
      <c r="LBN60" s="40"/>
      <c r="LBO60" s="40"/>
      <c r="LBP60" s="40"/>
      <c r="LBQ60" s="40"/>
      <c r="LBR60" s="40"/>
      <c r="LBS60" s="40"/>
      <c r="LBT60" s="40"/>
      <c r="LBU60" s="40"/>
      <c r="LBV60" s="40"/>
      <c r="LBW60" s="40"/>
      <c r="LBX60" s="40"/>
      <c r="LBY60" s="40"/>
      <c r="LBZ60" s="40"/>
      <c r="LCA60" s="40"/>
      <c r="LCC60" s="40"/>
      <c r="LCD60" s="40"/>
      <c r="LCE60" s="40"/>
      <c r="LCF60" s="40"/>
      <c r="LCG60" s="40"/>
      <c r="LCH60" s="40"/>
      <c r="LCI60" s="40"/>
      <c r="LCJ60" s="40"/>
      <c r="LCK60" s="40"/>
      <c r="LCL60" s="40"/>
      <c r="LCM60" s="40"/>
      <c r="LCN60" s="40"/>
      <c r="LCO60" s="40"/>
      <c r="LCP60" s="40"/>
      <c r="LCQ60" s="40"/>
      <c r="LCS60" s="40"/>
      <c r="LCT60" s="40"/>
      <c r="LCU60" s="40"/>
      <c r="LCV60" s="40"/>
      <c r="LCW60" s="40"/>
      <c r="LCX60" s="40"/>
      <c r="LCY60" s="40"/>
      <c r="LCZ60" s="40"/>
      <c r="LDA60" s="40"/>
      <c r="LDB60" s="40"/>
      <c r="LDC60" s="40"/>
      <c r="LDD60" s="40"/>
      <c r="LDE60" s="40"/>
      <c r="LDF60" s="40"/>
      <c r="LDG60" s="40"/>
      <c r="LDI60" s="40"/>
      <c r="LDJ60" s="40"/>
      <c r="LDK60" s="40"/>
      <c r="LDL60" s="40"/>
      <c r="LDM60" s="40"/>
      <c r="LDN60" s="40"/>
      <c r="LDO60" s="40"/>
      <c r="LDP60" s="40"/>
      <c r="LDQ60" s="40"/>
      <c r="LDR60" s="40"/>
      <c r="LDS60" s="40"/>
      <c r="LDT60" s="40"/>
      <c r="LDU60" s="40"/>
      <c r="LDV60" s="40"/>
      <c r="LDW60" s="40"/>
      <c r="LDY60" s="40"/>
      <c r="LDZ60" s="40"/>
      <c r="LEA60" s="40"/>
      <c r="LEB60" s="40"/>
      <c r="LEC60" s="40"/>
      <c r="LED60" s="40"/>
      <c r="LEE60" s="40"/>
      <c r="LEF60" s="40"/>
      <c r="LEG60" s="40"/>
      <c r="LEH60" s="40"/>
      <c r="LEI60" s="40"/>
      <c r="LEJ60" s="40"/>
      <c r="LEK60" s="40"/>
      <c r="LEL60" s="40"/>
      <c r="LEM60" s="40"/>
      <c r="LEO60" s="40"/>
      <c r="LEP60" s="40"/>
      <c r="LEQ60" s="40"/>
      <c r="LER60" s="40"/>
      <c r="LES60" s="40"/>
      <c r="LET60" s="40"/>
      <c r="LEU60" s="40"/>
      <c r="LEV60" s="40"/>
      <c r="LEW60" s="40"/>
      <c r="LEX60" s="40"/>
      <c r="LEY60" s="40"/>
      <c r="LEZ60" s="40"/>
      <c r="LFA60" s="40"/>
      <c r="LFB60" s="40"/>
      <c r="LFC60" s="40"/>
      <c r="LFE60" s="40"/>
      <c r="LFF60" s="40"/>
      <c r="LFG60" s="40"/>
      <c r="LFH60" s="40"/>
      <c r="LFI60" s="40"/>
      <c r="LFJ60" s="40"/>
      <c r="LFK60" s="40"/>
      <c r="LFL60" s="40"/>
      <c r="LFM60" s="40"/>
      <c r="LFN60" s="40"/>
      <c r="LFO60" s="40"/>
      <c r="LFP60" s="40"/>
      <c r="LFQ60" s="40"/>
      <c r="LFR60" s="40"/>
      <c r="LFS60" s="40"/>
      <c r="LFU60" s="40"/>
      <c r="LFV60" s="40"/>
      <c r="LFW60" s="40"/>
      <c r="LFX60" s="40"/>
      <c r="LFY60" s="40"/>
      <c r="LFZ60" s="40"/>
      <c r="LGA60" s="40"/>
      <c r="LGB60" s="40"/>
      <c r="LGC60" s="40"/>
      <c r="LGD60" s="40"/>
      <c r="LGE60" s="40"/>
      <c r="LGF60" s="40"/>
      <c r="LGG60" s="40"/>
      <c r="LGH60" s="40"/>
      <c r="LGI60" s="40"/>
      <c r="LGK60" s="40"/>
      <c r="LGL60" s="40"/>
      <c r="LGM60" s="40"/>
      <c r="LGN60" s="40"/>
      <c r="LGO60" s="40"/>
      <c r="LGP60" s="40"/>
      <c r="LGQ60" s="40"/>
      <c r="LGR60" s="40"/>
      <c r="LGS60" s="40"/>
      <c r="LGT60" s="40"/>
      <c r="LGU60" s="40"/>
      <c r="LGV60" s="40"/>
      <c r="LGW60" s="40"/>
      <c r="LGX60" s="40"/>
      <c r="LGY60" s="40"/>
      <c r="LHA60" s="40"/>
      <c r="LHB60" s="40"/>
      <c r="LHC60" s="40"/>
      <c r="LHD60" s="40"/>
      <c r="LHE60" s="40"/>
      <c r="LHF60" s="40"/>
      <c r="LHG60" s="40"/>
      <c r="LHH60" s="40"/>
      <c r="LHI60" s="40"/>
      <c r="LHJ60" s="40"/>
      <c r="LHK60" s="40"/>
      <c r="LHL60" s="40"/>
      <c r="LHM60" s="40"/>
      <c r="LHN60" s="40"/>
      <c r="LHO60" s="40"/>
      <c r="LHQ60" s="40"/>
      <c r="LHR60" s="40"/>
      <c r="LHS60" s="40"/>
      <c r="LHT60" s="40"/>
      <c r="LHU60" s="40"/>
      <c r="LHV60" s="40"/>
      <c r="LHW60" s="40"/>
      <c r="LHX60" s="40"/>
      <c r="LHY60" s="40"/>
      <c r="LHZ60" s="40"/>
      <c r="LIA60" s="40"/>
      <c r="LIB60" s="40"/>
      <c r="LIC60" s="40"/>
      <c r="LID60" s="40"/>
      <c r="LIE60" s="40"/>
      <c r="LIG60" s="40"/>
      <c r="LIH60" s="40"/>
      <c r="LII60" s="40"/>
      <c r="LIJ60" s="40"/>
      <c r="LIK60" s="40"/>
      <c r="LIL60" s="40"/>
      <c r="LIM60" s="40"/>
      <c r="LIN60" s="40"/>
      <c r="LIO60" s="40"/>
      <c r="LIP60" s="40"/>
      <c r="LIQ60" s="40"/>
      <c r="LIR60" s="40"/>
      <c r="LIS60" s="40"/>
      <c r="LIT60" s="40"/>
      <c r="LIU60" s="40"/>
      <c r="LIW60" s="40"/>
      <c r="LIX60" s="40"/>
      <c r="LIY60" s="40"/>
      <c r="LIZ60" s="40"/>
      <c r="LJA60" s="40"/>
      <c r="LJB60" s="40"/>
      <c r="LJC60" s="40"/>
      <c r="LJD60" s="40"/>
      <c r="LJE60" s="40"/>
      <c r="LJF60" s="40"/>
      <c r="LJG60" s="40"/>
      <c r="LJH60" s="40"/>
      <c r="LJI60" s="40"/>
      <c r="LJJ60" s="40"/>
      <c r="LJK60" s="40"/>
      <c r="LJM60" s="40"/>
      <c r="LJN60" s="40"/>
      <c r="LJO60" s="40"/>
      <c r="LJP60" s="40"/>
      <c r="LJQ60" s="40"/>
      <c r="LJR60" s="40"/>
      <c r="LJS60" s="40"/>
      <c r="LJT60" s="40"/>
      <c r="LJU60" s="40"/>
      <c r="LJV60" s="40"/>
      <c r="LJW60" s="40"/>
      <c r="LJX60" s="40"/>
      <c r="LJY60" s="40"/>
      <c r="LJZ60" s="40"/>
      <c r="LKA60" s="40"/>
      <c r="LKC60" s="40"/>
      <c r="LKD60" s="40"/>
      <c r="LKE60" s="40"/>
      <c r="LKF60" s="40"/>
      <c r="LKG60" s="40"/>
      <c r="LKH60" s="40"/>
      <c r="LKI60" s="40"/>
      <c r="LKJ60" s="40"/>
      <c r="LKK60" s="40"/>
      <c r="LKL60" s="40"/>
      <c r="LKM60" s="40"/>
      <c r="LKN60" s="40"/>
      <c r="LKO60" s="40"/>
      <c r="LKP60" s="40"/>
      <c r="LKQ60" s="40"/>
      <c r="LKS60" s="40"/>
      <c r="LKT60" s="40"/>
      <c r="LKU60" s="40"/>
      <c r="LKV60" s="40"/>
      <c r="LKW60" s="40"/>
      <c r="LKX60" s="40"/>
      <c r="LKY60" s="40"/>
      <c r="LKZ60" s="40"/>
      <c r="LLA60" s="40"/>
      <c r="LLB60" s="40"/>
      <c r="LLC60" s="40"/>
      <c r="LLD60" s="40"/>
      <c r="LLE60" s="40"/>
      <c r="LLF60" s="40"/>
      <c r="LLG60" s="40"/>
      <c r="LLI60" s="40"/>
      <c r="LLJ60" s="40"/>
      <c r="LLK60" s="40"/>
      <c r="LLL60" s="40"/>
      <c r="LLM60" s="40"/>
      <c r="LLN60" s="40"/>
      <c r="LLO60" s="40"/>
      <c r="LLP60" s="40"/>
      <c r="LLQ60" s="40"/>
      <c r="LLR60" s="40"/>
      <c r="LLS60" s="40"/>
      <c r="LLT60" s="40"/>
      <c r="LLU60" s="40"/>
      <c r="LLV60" s="40"/>
      <c r="LLW60" s="40"/>
      <c r="LLY60" s="40"/>
      <c r="LLZ60" s="40"/>
      <c r="LMA60" s="40"/>
      <c r="LMB60" s="40"/>
      <c r="LMC60" s="40"/>
      <c r="LMD60" s="40"/>
      <c r="LME60" s="40"/>
      <c r="LMF60" s="40"/>
      <c r="LMG60" s="40"/>
      <c r="LMH60" s="40"/>
      <c r="LMI60" s="40"/>
      <c r="LMJ60" s="40"/>
      <c r="LMK60" s="40"/>
      <c r="LML60" s="40"/>
      <c r="LMM60" s="40"/>
      <c r="LMO60" s="40"/>
      <c r="LMP60" s="40"/>
      <c r="LMQ60" s="40"/>
      <c r="LMR60" s="40"/>
      <c r="LMS60" s="40"/>
      <c r="LMT60" s="40"/>
      <c r="LMU60" s="40"/>
      <c r="LMV60" s="40"/>
      <c r="LMW60" s="40"/>
      <c r="LMX60" s="40"/>
      <c r="LMY60" s="40"/>
      <c r="LMZ60" s="40"/>
      <c r="LNA60" s="40"/>
      <c r="LNB60" s="40"/>
      <c r="LNC60" s="40"/>
      <c r="LNE60" s="40"/>
      <c r="LNF60" s="40"/>
      <c r="LNG60" s="40"/>
      <c r="LNH60" s="40"/>
      <c r="LNI60" s="40"/>
      <c r="LNJ60" s="40"/>
      <c r="LNK60" s="40"/>
      <c r="LNL60" s="40"/>
      <c r="LNM60" s="40"/>
      <c r="LNN60" s="40"/>
      <c r="LNO60" s="40"/>
      <c r="LNP60" s="40"/>
      <c r="LNQ60" s="40"/>
      <c r="LNR60" s="40"/>
      <c r="LNS60" s="40"/>
      <c r="LNU60" s="40"/>
      <c r="LNV60" s="40"/>
      <c r="LNW60" s="40"/>
      <c r="LNX60" s="40"/>
      <c r="LNY60" s="40"/>
      <c r="LNZ60" s="40"/>
      <c r="LOA60" s="40"/>
      <c r="LOB60" s="40"/>
      <c r="LOC60" s="40"/>
      <c r="LOD60" s="40"/>
      <c r="LOE60" s="40"/>
      <c r="LOF60" s="40"/>
      <c r="LOG60" s="40"/>
      <c r="LOH60" s="40"/>
      <c r="LOI60" s="40"/>
      <c r="LOK60" s="40"/>
      <c r="LOL60" s="40"/>
      <c r="LOM60" s="40"/>
      <c r="LON60" s="40"/>
      <c r="LOO60" s="40"/>
      <c r="LOP60" s="40"/>
      <c r="LOQ60" s="40"/>
      <c r="LOR60" s="40"/>
      <c r="LOS60" s="40"/>
      <c r="LOT60" s="40"/>
      <c r="LOU60" s="40"/>
      <c r="LOV60" s="40"/>
      <c r="LOW60" s="40"/>
      <c r="LOX60" s="40"/>
      <c r="LOY60" s="40"/>
      <c r="LPA60" s="40"/>
      <c r="LPB60" s="40"/>
      <c r="LPC60" s="40"/>
      <c r="LPD60" s="40"/>
      <c r="LPE60" s="40"/>
      <c r="LPF60" s="40"/>
      <c r="LPG60" s="40"/>
      <c r="LPH60" s="40"/>
      <c r="LPI60" s="40"/>
      <c r="LPJ60" s="40"/>
      <c r="LPK60" s="40"/>
      <c r="LPL60" s="40"/>
      <c r="LPM60" s="40"/>
      <c r="LPN60" s="40"/>
      <c r="LPO60" s="40"/>
      <c r="LPQ60" s="40"/>
      <c r="LPR60" s="40"/>
      <c r="LPS60" s="40"/>
      <c r="LPT60" s="40"/>
      <c r="LPU60" s="40"/>
      <c r="LPV60" s="40"/>
      <c r="LPW60" s="40"/>
      <c r="LPX60" s="40"/>
      <c r="LPY60" s="40"/>
      <c r="LPZ60" s="40"/>
      <c r="LQA60" s="40"/>
      <c r="LQB60" s="40"/>
      <c r="LQC60" s="40"/>
      <c r="LQD60" s="40"/>
      <c r="LQE60" s="40"/>
      <c r="LQG60" s="40"/>
      <c r="LQH60" s="40"/>
      <c r="LQI60" s="40"/>
      <c r="LQJ60" s="40"/>
      <c r="LQK60" s="40"/>
      <c r="LQL60" s="40"/>
      <c r="LQM60" s="40"/>
      <c r="LQN60" s="40"/>
      <c r="LQO60" s="40"/>
      <c r="LQP60" s="40"/>
      <c r="LQQ60" s="40"/>
      <c r="LQR60" s="40"/>
      <c r="LQS60" s="40"/>
      <c r="LQT60" s="40"/>
      <c r="LQU60" s="40"/>
      <c r="LQW60" s="40"/>
      <c r="LQX60" s="40"/>
      <c r="LQY60" s="40"/>
      <c r="LQZ60" s="40"/>
      <c r="LRA60" s="40"/>
      <c r="LRB60" s="40"/>
      <c r="LRC60" s="40"/>
      <c r="LRD60" s="40"/>
      <c r="LRE60" s="40"/>
      <c r="LRF60" s="40"/>
      <c r="LRG60" s="40"/>
      <c r="LRH60" s="40"/>
      <c r="LRI60" s="40"/>
      <c r="LRJ60" s="40"/>
      <c r="LRK60" s="40"/>
      <c r="LRM60" s="40"/>
      <c r="LRN60" s="40"/>
      <c r="LRO60" s="40"/>
      <c r="LRP60" s="40"/>
      <c r="LRQ60" s="40"/>
      <c r="LRR60" s="40"/>
      <c r="LRS60" s="40"/>
      <c r="LRT60" s="40"/>
      <c r="LRU60" s="40"/>
      <c r="LRV60" s="40"/>
      <c r="LRW60" s="40"/>
      <c r="LRX60" s="40"/>
      <c r="LRY60" s="40"/>
      <c r="LRZ60" s="40"/>
      <c r="LSA60" s="40"/>
      <c r="LSC60" s="40"/>
      <c r="LSD60" s="40"/>
      <c r="LSE60" s="40"/>
      <c r="LSF60" s="40"/>
      <c r="LSG60" s="40"/>
      <c r="LSH60" s="40"/>
      <c r="LSI60" s="40"/>
      <c r="LSJ60" s="40"/>
      <c r="LSK60" s="40"/>
      <c r="LSL60" s="40"/>
      <c r="LSM60" s="40"/>
      <c r="LSN60" s="40"/>
      <c r="LSO60" s="40"/>
      <c r="LSP60" s="40"/>
      <c r="LSQ60" s="40"/>
      <c r="LSS60" s="40"/>
      <c r="LST60" s="40"/>
      <c r="LSU60" s="40"/>
      <c r="LSV60" s="40"/>
      <c r="LSW60" s="40"/>
      <c r="LSX60" s="40"/>
      <c r="LSY60" s="40"/>
      <c r="LSZ60" s="40"/>
      <c r="LTA60" s="40"/>
      <c r="LTB60" s="40"/>
      <c r="LTC60" s="40"/>
      <c r="LTD60" s="40"/>
      <c r="LTE60" s="40"/>
      <c r="LTF60" s="40"/>
      <c r="LTG60" s="40"/>
      <c r="LTI60" s="40"/>
      <c r="LTJ60" s="40"/>
      <c r="LTK60" s="40"/>
      <c r="LTL60" s="40"/>
      <c r="LTM60" s="40"/>
      <c r="LTN60" s="40"/>
      <c r="LTO60" s="40"/>
      <c r="LTP60" s="40"/>
      <c r="LTQ60" s="40"/>
      <c r="LTR60" s="40"/>
      <c r="LTS60" s="40"/>
      <c r="LTT60" s="40"/>
      <c r="LTU60" s="40"/>
      <c r="LTV60" s="40"/>
      <c r="LTW60" s="40"/>
      <c r="LTY60" s="40"/>
      <c r="LTZ60" s="40"/>
      <c r="LUA60" s="40"/>
      <c r="LUB60" s="40"/>
      <c r="LUC60" s="40"/>
      <c r="LUD60" s="40"/>
      <c r="LUE60" s="40"/>
      <c r="LUF60" s="40"/>
      <c r="LUG60" s="40"/>
      <c r="LUH60" s="40"/>
      <c r="LUI60" s="40"/>
      <c r="LUJ60" s="40"/>
      <c r="LUK60" s="40"/>
      <c r="LUL60" s="40"/>
      <c r="LUM60" s="40"/>
      <c r="LUO60" s="40"/>
      <c r="LUP60" s="40"/>
      <c r="LUQ60" s="40"/>
      <c r="LUR60" s="40"/>
      <c r="LUS60" s="40"/>
      <c r="LUT60" s="40"/>
      <c r="LUU60" s="40"/>
      <c r="LUV60" s="40"/>
      <c r="LUW60" s="40"/>
      <c r="LUX60" s="40"/>
      <c r="LUY60" s="40"/>
      <c r="LUZ60" s="40"/>
      <c r="LVA60" s="40"/>
      <c r="LVB60" s="40"/>
      <c r="LVC60" s="40"/>
      <c r="LVE60" s="40"/>
      <c r="LVF60" s="40"/>
      <c r="LVG60" s="40"/>
      <c r="LVH60" s="40"/>
      <c r="LVI60" s="40"/>
      <c r="LVJ60" s="40"/>
      <c r="LVK60" s="40"/>
      <c r="LVL60" s="40"/>
      <c r="LVM60" s="40"/>
      <c r="LVN60" s="40"/>
      <c r="LVO60" s="40"/>
      <c r="LVP60" s="40"/>
      <c r="LVQ60" s="40"/>
      <c r="LVR60" s="40"/>
      <c r="LVS60" s="40"/>
      <c r="LVU60" s="40"/>
      <c r="LVV60" s="40"/>
      <c r="LVW60" s="40"/>
      <c r="LVX60" s="40"/>
      <c r="LVY60" s="40"/>
      <c r="LVZ60" s="40"/>
      <c r="LWA60" s="40"/>
      <c r="LWB60" s="40"/>
      <c r="LWC60" s="40"/>
      <c r="LWD60" s="40"/>
      <c r="LWE60" s="40"/>
      <c r="LWF60" s="40"/>
      <c r="LWG60" s="40"/>
      <c r="LWH60" s="40"/>
      <c r="LWI60" s="40"/>
      <c r="LWK60" s="40"/>
      <c r="LWL60" s="40"/>
      <c r="LWM60" s="40"/>
      <c r="LWN60" s="40"/>
      <c r="LWO60" s="40"/>
      <c r="LWP60" s="40"/>
      <c r="LWQ60" s="40"/>
      <c r="LWR60" s="40"/>
      <c r="LWS60" s="40"/>
      <c r="LWT60" s="40"/>
      <c r="LWU60" s="40"/>
      <c r="LWV60" s="40"/>
      <c r="LWW60" s="40"/>
      <c r="LWX60" s="40"/>
      <c r="LWY60" s="40"/>
      <c r="LXA60" s="40"/>
      <c r="LXB60" s="40"/>
      <c r="LXC60" s="40"/>
      <c r="LXD60" s="40"/>
      <c r="LXE60" s="40"/>
      <c r="LXF60" s="40"/>
      <c r="LXG60" s="40"/>
      <c r="LXH60" s="40"/>
      <c r="LXI60" s="40"/>
      <c r="LXJ60" s="40"/>
      <c r="LXK60" s="40"/>
      <c r="LXL60" s="40"/>
      <c r="LXM60" s="40"/>
      <c r="LXN60" s="40"/>
      <c r="LXO60" s="40"/>
      <c r="LXQ60" s="40"/>
      <c r="LXR60" s="40"/>
      <c r="LXS60" s="40"/>
      <c r="LXT60" s="40"/>
      <c r="LXU60" s="40"/>
      <c r="LXV60" s="40"/>
      <c r="LXW60" s="40"/>
      <c r="LXX60" s="40"/>
      <c r="LXY60" s="40"/>
      <c r="LXZ60" s="40"/>
      <c r="LYA60" s="40"/>
      <c r="LYB60" s="40"/>
      <c r="LYC60" s="40"/>
      <c r="LYD60" s="40"/>
      <c r="LYE60" s="40"/>
      <c r="LYG60" s="40"/>
      <c r="LYH60" s="40"/>
      <c r="LYI60" s="40"/>
      <c r="LYJ60" s="40"/>
      <c r="LYK60" s="40"/>
      <c r="LYL60" s="40"/>
      <c r="LYM60" s="40"/>
      <c r="LYN60" s="40"/>
      <c r="LYO60" s="40"/>
      <c r="LYP60" s="40"/>
      <c r="LYQ60" s="40"/>
      <c r="LYR60" s="40"/>
      <c r="LYS60" s="40"/>
      <c r="LYT60" s="40"/>
      <c r="LYU60" s="40"/>
      <c r="LYW60" s="40"/>
      <c r="LYX60" s="40"/>
      <c r="LYY60" s="40"/>
      <c r="LYZ60" s="40"/>
      <c r="LZA60" s="40"/>
      <c r="LZB60" s="40"/>
      <c r="LZC60" s="40"/>
      <c r="LZD60" s="40"/>
      <c r="LZE60" s="40"/>
      <c r="LZF60" s="40"/>
      <c r="LZG60" s="40"/>
      <c r="LZH60" s="40"/>
      <c r="LZI60" s="40"/>
      <c r="LZJ60" s="40"/>
      <c r="LZK60" s="40"/>
      <c r="LZM60" s="40"/>
      <c r="LZN60" s="40"/>
      <c r="LZO60" s="40"/>
      <c r="LZP60" s="40"/>
      <c r="LZQ60" s="40"/>
      <c r="LZR60" s="40"/>
      <c r="LZS60" s="40"/>
      <c r="LZT60" s="40"/>
      <c r="LZU60" s="40"/>
      <c r="LZV60" s="40"/>
      <c r="LZW60" s="40"/>
      <c r="LZX60" s="40"/>
      <c r="LZY60" s="40"/>
      <c r="LZZ60" s="40"/>
      <c r="MAA60" s="40"/>
      <c r="MAC60" s="40"/>
      <c r="MAD60" s="40"/>
      <c r="MAE60" s="40"/>
      <c r="MAF60" s="40"/>
      <c r="MAG60" s="40"/>
      <c r="MAH60" s="40"/>
      <c r="MAI60" s="40"/>
      <c r="MAJ60" s="40"/>
      <c r="MAK60" s="40"/>
      <c r="MAL60" s="40"/>
      <c r="MAM60" s="40"/>
      <c r="MAN60" s="40"/>
      <c r="MAO60" s="40"/>
      <c r="MAP60" s="40"/>
      <c r="MAQ60" s="40"/>
      <c r="MAS60" s="40"/>
      <c r="MAT60" s="40"/>
      <c r="MAU60" s="40"/>
      <c r="MAV60" s="40"/>
      <c r="MAW60" s="40"/>
      <c r="MAX60" s="40"/>
      <c r="MAY60" s="40"/>
      <c r="MAZ60" s="40"/>
      <c r="MBA60" s="40"/>
      <c r="MBB60" s="40"/>
      <c r="MBC60" s="40"/>
      <c r="MBD60" s="40"/>
      <c r="MBE60" s="40"/>
      <c r="MBF60" s="40"/>
      <c r="MBG60" s="40"/>
      <c r="MBI60" s="40"/>
      <c r="MBJ60" s="40"/>
      <c r="MBK60" s="40"/>
      <c r="MBL60" s="40"/>
      <c r="MBM60" s="40"/>
      <c r="MBN60" s="40"/>
      <c r="MBO60" s="40"/>
      <c r="MBP60" s="40"/>
      <c r="MBQ60" s="40"/>
      <c r="MBR60" s="40"/>
      <c r="MBS60" s="40"/>
      <c r="MBT60" s="40"/>
      <c r="MBU60" s="40"/>
      <c r="MBV60" s="40"/>
      <c r="MBW60" s="40"/>
      <c r="MBY60" s="40"/>
      <c r="MBZ60" s="40"/>
      <c r="MCA60" s="40"/>
      <c r="MCB60" s="40"/>
      <c r="MCC60" s="40"/>
      <c r="MCD60" s="40"/>
      <c r="MCE60" s="40"/>
      <c r="MCF60" s="40"/>
      <c r="MCG60" s="40"/>
      <c r="MCH60" s="40"/>
      <c r="MCI60" s="40"/>
      <c r="MCJ60" s="40"/>
      <c r="MCK60" s="40"/>
      <c r="MCL60" s="40"/>
      <c r="MCM60" s="40"/>
      <c r="MCO60" s="40"/>
      <c r="MCP60" s="40"/>
      <c r="MCQ60" s="40"/>
      <c r="MCR60" s="40"/>
      <c r="MCS60" s="40"/>
      <c r="MCT60" s="40"/>
      <c r="MCU60" s="40"/>
      <c r="MCV60" s="40"/>
      <c r="MCW60" s="40"/>
      <c r="MCX60" s="40"/>
      <c r="MCY60" s="40"/>
      <c r="MCZ60" s="40"/>
      <c r="MDA60" s="40"/>
      <c r="MDB60" s="40"/>
      <c r="MDC60" s="40"/>
      <c r="MDE60" s="40"/>
      <c r="MDF60" s="40"/>
      <c r="MDG60" s="40"/>
      <c r="MDH60" s="40"/>
      <c r="MDI60" s="40"/>
      <c r="MDJ60" s="40"/>
      <c r="MDK60" s="40"/>
      <c r="MDL60" s="40"/>
      <c r="MDM60" s="40"/>
      <c r="MDN60" s="40"/>
      <c r="MDO60" s="40"/>
      <c r="MDP60" s="40"/>
      <c r="MDQ60" s="40"/>
      <c r="MDR60" s="40"/>
      <c r="MDS60" s="40"/>
      <c r="MDU60" s="40"/>
      <c r="MDV60" s="40"/>
      <c r="MDW60" s="40"/>
      <c r="MDX60" s="40"/>
      <c r="MDY60" s="40"/>
      <c r="MDZ60" s="40"/>
      <c r="MEA60" s="40"/>
      <c r="MEB60" s="40"/>
      <c r="MEC60" s="40"/>
      <c r="MED60" s="40"/>
      <c r="MEE60" s="40"/>
      <c r="MEF60" s="40"/>
      <c r="MEG60" s="40"/>
      <c r="MEH60" s="40"/>
      <c r="MEI60" s="40"/>
      <c r="MEK60" s="40"/>
      <c r="MEL60" s="40"/>
      <c r="MEM60" s="40"/>
      <c r="MEN60" s="40"/>
      <c r="MEO60" s="40"/>
      <c r="MEP60" s="40"/>
      <c r="MEQ60" s="40"/>
      <c r="MER60" s="40"/>
      <c r="MES60" s="40"/>
      <c r="MET60" s="40"/>
      <c r="MEU60" s="40"/>
      <c r="MEV60" s="40"/>
      <c r="MEW60" s="40"/>
      <c r="MEX60" s="40"/>
      <c r="MEY60" s="40"/>
      <c r="MFA60" s="40"/>
      <c r="MFB60" s="40"/>
      <c r="MFC60" s="40"/>
      <c r="MFD60" s="40"/>
      <c r="MFE60" s="40"/>
      <c r="MFF60" s="40"/>
      <c r="MFG60" s="40"/>
      <c r="MFH60" s="40"/>
      <c r="MFI60" s="40"/>
      <c r="MFJ60" s="40"/>
      <c r="MFK60" s="40"/>
      <c r="MFL60" s="40"/>
      <c r="MFM60" s="40"/>
      <c r="MFN60" s="40"/>
      <c r="MFO60" s="40"/>
      <c r="MFQ60" s="40"/>
      <c r="MFR60" s="40"/>
      <c r="MFS60" s="40"/>
      <c r="MFT60" s="40"/>
      <c r="MFU60" s="40"/>
      <c r="MFV60" s="40"/>
      <c r="MFW60" s="40"/>
      <c r="MFX60" s="40"/>
      <c r="MFY60" s="40"/>
      <c r="MFZ60" s="40"/>
      <c r="MGA60" s="40"/>
      <c r="MGB60" s="40"/>
      <c r="MGC60" s="40"/>
      <c r="MGD60" s="40"/>
      <c r="MGE60" s="40"/>
      <c r="MGG60" s="40"/>
      <c r="MGH60" s="40"/>
      <c r="MGI60" s="40"/>
      <c r="MGJ60" s="40"/>
      <c r="MGK60" s="40"/>
      <c r="MGL60" s="40"/>
      <c r="MGM60" s="40"/>
      <c r="MGN60" s="40"/>
      <c r="MGO60" s="40"/>
      <c r="MGP60" s="40"/>
      <c r="MGQ60" s="40"/>
      <c r="MGR60" s="40"/>
      <c r="MGS60" s="40"/>
      <c r="MGT60" s="40"/>
      <c r="MGU60" s="40"/>
      <c r="MGW60" s="40"/>
      <c r="MGX60" s="40"/>
      <c r="MGY60" s="40"/>
      <c r="MGZ60" s="40"/>
      <c r="MHA60" s="40"/>
      <c r="MHB60" s="40"/>
      <c r="MHC60" s="40"/>
      <c r="MHD60" s="40"/>
      <c r="MHE60" s="40"/>
      <c r="MHF60" s="40"/>
      <c r="MHG60" s="40"/>
      <c r="MHH60" s="40"/>
      <c r="MHI60" s="40"/>
      <c r="MHJ60" s="40"/>
      <c r="MHK60" s="40"/>
      <c r="MHM60" s="40"/>
      <c r="MHN60" s="40"/>
      <c r="MHO60" s="40"/>
      <c r="MHP60" s="40"/>
      <c r="MHQ60" s="40"/>
      <c r="MHR60" s="40"/>
      <c r="MHS60" s="40"/>
      <c r="MHT60" s="40"/>
      <c r="MHU60" s="40"/>
      <c r="MHV60" s="40"/>
      <c r="MHW60" s="40"/>
      <c r="MHX60" s="40"/>
      <c r="MHY60" s="40"/>
      <c r="MHZ60" s="40"/>
      <c r="MIA60" s="40"/>
      <c r="MIC60" s="40"/>
      <c r="MID60" s="40"/>
      <c r="MIE60" s="40"/>
      <c r="MIF60" s="40"/>
      <c r="MIG60" s="40"/>
      <c r="MIH60" s="40"/>
      <c r="MII60" s="40"/>
      <c r="MIJ60" s="40"/>
      <c r="MIK60" s="40"/>
      <c r="MIL60" s="40"/>
      <c r="MIM60" s="40"/>
      <c r="MIN60" s="40"/>
      <c r="MIO60" s="40"/>
      <c r="MIP60" s="40"/>
      <c r="MIQ60" s="40"/>
      <c r="MIS60" s="40"/>
      <c r="MIT60" s="40"/>
      <c r="MIU60" s="40"/>
      <c r="MIV60" s="40"/>
      <c r="MIW60" s="40"/>
      <c r="MIX60" s="40"/>
      <c r="MIY60" s="40"/>
      <c r="MIZ60" s="40"/>
      <c r="MJA60" s="40"/>
      <c r="MJB60" s="40"/>
      <c r="MJC60" s="40"/>
      <c r="MJD60" s="40"/>
      <c r="MJE60" s="40"/>
      <c r="MJF60" s="40"/>
      <c r="MJG60" s="40"/>
      <c r="MJI60" s="40"/>
      <c r="MJJ60" s="40"/>
      <c r="MJK60" s="40"/>
      <c r="MJL60" s="40"/>
      <c r="MJM60" s="40"/>
      <c r="MJN60" s="40"/>
      <c r="MJO60" s="40"/>
      <c r="MJP60" s="40"/>
      <c r="MJQ60" s="40"/>
      <c r="MJR60" s="40"/>
      <c r="MJS60" s="40"/>
      <c r="MJT60" s="40"/>
      <c r="MJU60" s="40"/>
      <c r="MJV60" s="40"/>
      <c r="MJW60" s="40"/>
      <c r="MJY60" s="40"/>
      <c r="MJZ60" s="40"/>
      <c r="MKA60" s="40"/>
      <c r="MKB60" s="40"/>
      <c r="MKC60" s="40"/>
      <c r="MKD60" s="40"/>
      <c r="MKE60" s="40"/>
      <c r="MKF60" s="40"/>
      <c r="MKG60" s="40"/>
      <c r="MKH60" s="40"/>
      <c r="MKI60" s="40"/>
      <c r="MKJ60" s="40"/>
      <c r="MKK60" s="40"/>
      <c r="MKL60" s="40"/>
      <c r="MKM60" s="40"/>
      <c r="MKO60" s="40"/>
      <c r="MKP60" s="40"/>
      <c r="MKQ60" s="40"/>
      <c r="MKR60" s="40"/>
      <c r="MKS60" s="40"/>
      <c r="MKT60" s="40"/>
      <c r="MKU60" s="40"/>
      <c r="MKV60" s="40"/>
      <c r="MKW60" s="40"/>
      <c r="MKX60" s="40"/>
      <c r="MKY60" s="40"/>
      <c r="MKZ60" s="40"/>
      <c r="MLA60" s="40"/>
      <c r="MLB60" s="40"/>
      <c r="MLC60" s="40"/>
      <c r="MLE60" s="40"/>
      <c r="MLF60" s="40"/>
      <c r="MLG60" s="40"/>
      <c r="MLH60" s="40"/>
      <c r="MLI60" s="40"/>
      <c r="MLJ60" s="40"/>
      <c r="MLK60" s="40"/>
      <c r="MLL60" s="40"/>
      <c r="MLM60" s="40"/>
      <c r="MLN60" s="40"/>
      <c r="MLO60" s="40"/>
      <c r="MLP60" s="40"/>
      <c r="MLQ60" s="40"/>
      <c r="MLR60" s="40"/>
      <c r="MLS60" s="40"/>
      <c r="MLU60" s="40"/>
      <c r="MLV60" s="40"/>
      <c r="MLW60" s="40"/>
      <c r="MLX60" s="40"/>
      <c r="MLY60" s="40"/>
      <c r="MLZ60" s="40"/>
      <c r="MMA60" s="40"/>
      <c r="MMB60" s="40"/>
      <c r="MMC60" s="40"/>
      <c r="MMD60" s="40"/>
      <c r="MME60" s="40"/>
      <c r="MMF60" s="40"/>
      <c r="MMG60" s="40"/>
      <c r="MMH60" s="40"/>
      <c r="MMI60" s="40"/>
      <c r="MMK60" s="40"/>
      <c r="MML60" s="40"/>
      <c r="MMM60" s="40"/>
      <c r="MMN60" s="40"/>
      <c r="MMO60" s="40"/>
      <c r="MMP60" s="40"/>
      <c r="MMQ60" s="40"/>
      <c r="MMR60" s="40"/>
      <c r="MMS60" s="40"/>
      <c r="MMT60" s="40"/>
      <c r="MMU60" s="40"/>
      <c r="MMV60" s="40"/>
      <c r="MMW60" s="40"/>
      <c r="MMX60" s="40"/>
      <c r="MMY60" s="40"/>
      <c r="MNA60" s="40"/>
      <c r="MNB60" s="40"/>
      <c r="MNC60" s="40"/>
      <c r="MND60" s="40"/>
      <c r="MNE60" s="40"/>
      <c r="MNF60" s="40"/>
      <c r="MNG60" s="40"/>
      <c r="MNH60" s="40"/>
      <c r="MNI60" s="40"/>
      <c r="MNJ60" s="40"/>
      <c r="MNK60" s="40"/>
      <c r="MNL60" s="40"/>
      <c r="MNM60" s="40"/>
      <c r="MNN60" s="40"/>
      <c r="MNO60" s="40"/>
      <c r="MNQ60" s="40"/>
      <c r="MNR60" s="40"/>
      <c r="MNS60" s="40"/>
      <c r="MNT60" s="40"/>
      <c r="MNU60" s="40"/>
      <c r="MNV60" s="40"/>
      <c r="MNW60" s="40"/>
      <c r="MNX60" s="40"/>
      <c r="MNY60" s="40"/>
      <c r="MNZ60" s="40"/>
      <c r="MOA60" s="40"/>
      <c r="MOB60" s="40"/>
      <c r="MOC60" s="40"/>
      <c r="MOD60" s="40"/>
      <c r="MOE60" s="40"/>
      <c r="MOG60" s="40"/>
      <c r="MOH60" s="40"/>
      <c r="MOI60" s="40"/>
      <c r="MOJ60" s="40"/>
      <c r="MOK60" s="40"/>
      <c r="MOL60" s="40"/>
      <c r="MOM60" s="40"/>
      <c r="MON60" s="40"/>
      <c r="MOO60" s="40"/>
      <c r="MOP60" s="40"/>
      <c r="MOQ60" s="40"/>
      <c r="MOR60" s="40"/>
      <c r="MOS60" s="40"/>
      <c r="MOT60" s="40"/>
      <c r="MOU60" s="40"/>
      <c r="MOW60" s="40"/>
      <c r="MOX60" s="40"/>
      <c r="MOY60" s="40"/>
      <c r="MOZ60" s="40"/>
      <c r="MPA60" s="40"/>
      <c r="MPB60" s="40"/>
      <c r="MPC60" s="40"/>
      <c r="MPD60" s="40"/>
      <c r="MPE60" s="40"/>
      <c r="MPF60" s="40"/>
      <c r="MPG60" s="40"/>
      <c r="MPH60" s="40"/>
      <c r="MPI60" s="40"/>
      <c r="MPJ60" s="40"/>
      <c r="MPK60" s="40"/>
      <c r="MPM60" s="40"/>
      <c r="MPN60" s="40"/>
      <c r="MPO60" s="40"/>
      <c r="MPP60" s="40"/>
      <c r="MPQ60" s="40"/>
      <c r="MPR60" s="40"/>
      <c r="MPS60" s="40"/>
      <c r="MPT60" s="40"/>
      <c r="MPU60" s="40"/>
      <c r="MPV60" s="40"/>
      <c r="MPW60" s="40"/>
      <c r="MPX60" s="40"/>
      <c r="MPY60" s="40"/>
      <c r="MPZ60" s="40"/>
      <c r="MQA60" s="40"/>
      <c r="MQC60" s="40"/>
      <c r="MQD60" s="40"/>
      <c r="MQE60" s="40"/>
      <c r="MQF60" s="40"/>
      <c r="MQG60" s="40"/>
      <c r="MQH60" s="40"/>
      <c r="MQI60" s="40"/>
      <c r="MQJ60" s="40"/>
      <c r="MQK60" s="40"/>
      <c r="MQL60" s="40"/>
      <c r="MQM60" s="40"/>
      <c r="MQN60" s="40"/>
      <c r="MQO60" s="40"/>
      <c r="MQP60" s="40"/>
      <c r="MQQ60" s="40"/>
      <c r="MQS60" s="40"/>
      <c r="MQT60" s="40"/>
      <c r="MQU60" s="40"/>
      <c r="MQV60" s="40"/>
      <c r="MQW60" s="40"/>
      <c r="MQX60" s="40"/>
      <c r="MQY60" s="40"/>
      <c r="MQZ60" s="40"/>
      <c r="MRA60" s="40"/>
      <c r="MRB60" s="40"/>
      <c r="MRC60" s="40"/>
      <c r="MRD60" s="40"/>
      <c r="MRE60" s="40"/>
      <c r="MRF60" s="40"/>
      <c r="MRG60" s="40"/>
      <c r="MRI60" s="40"/>
      <c r="MRJ60" s="40"/>
      <c r="MRK60" s="40"/>
      <c r="MRL60" s="40"/>
      <c r="MRM60" s="40"/>
      <c r="MRN60" s="40"/>
      <c r="MRO60" s="40"/>
      <c r="MRP60" s="40"/>
      <c r="MRQ60" s="40"/>
      <c r="MRR60" s="40"/>
      <c r="MRS60" s="40"/>
      <c r="MRT60" s="40"/>
      <c r="MRU60" s="40"/>
      <c r="MRV60" s="40"/>
      <c r="MRW60" s="40"/>
      <c r="MRY60" s="40"/>
      <c r="MRZ60" s="40"/>
      <c r="MSA60" s="40"/>
      <c r="MSB60" s="40"/>
      <c r="MSC60" s="40"/>
      <c r="MSD60" s="40"/>
      <c r="MSE60" s="40"/>
      <c r="MSF60" s="40"/>
      <c r="MSG60" s="40"/>
      <c r="MSH60" s="40"/>
      <c r="MSI60" s="40"/>
      <c r="MSJ60" s="40"/>
      <c r="MSK60" s="40"/>
      <c r="MSL60" s="40"/>
      <c r="MSM60" s="40"/>
      <c r="MSO60" s="40"/>
      <c r="MSP60" s="40"/>
      <c r="MSQ60" s="40"/>
      <c r="MSR60" s="40"/>
      <c r="MSS60" s="40"/>
      <c r="MST60" s="40"/>
      <c r="MSU60" s="40"/>
      <c r="MSV60" s="40"/>
      <c r="MSW60" s="40"/>
      <c r="MSX60" s="40"/>
      <c r="MSY60" s="40"/>
      <c r="MSZ60" s="40"/>
      <c r="MTA60" s="40"/>
      <c r="MTB60" s="40"/>
      <c r="MTC60" s="40"/>
      <c r="MTE60" s="40"/>
      <c r="MTF60" s="40"/>
      <c r="MTG60" s="40"/>
      <c r="MTH60" s="40"/>
      <c r="MTI60" s="40"/>
      <c r="MTJ60" s="40"/>
      <c r="MTK60" s="40"/>
      <c r="MTL60" s="40"/>
      <c r="MTM60" s="40"/>
      <c r="MTN60" s="40"/>
      <c r="MTO60" s="40"/>
      <c r="MTP60" s="40"/>
      <c r="MTQ60" s="40"/>
      <c r="MTR60" s="40"/>
      <c r="MTS60" s="40"/>
      <c r="MTU60" s="40"/>
      <c r="MTV60" s="40"/>
      <c r="MTW60" s="40"/>
      <c r="MTX60" s="40"/>
      <c r="MTY60" s="40"/>
      <c r="MTZ60" s="40"/>
      <c r="MUA60" s="40"/>
      <c r="MUB60" s="40"/>
      <c r="MUC60" s="40"/>
      <c r="MUD60" s="40"/>
      <c r="MUE60" s="40"/>
      <c r="MUF60" s="40"/>
      <c r="MUG60" s="40"/>
      <c r="MUH60" s="40"/>
      <c r="MUI60" s="40"/>
      <c r="MUK60" s="40"/>
      <c r="MUL60" s="40"/>
      <c r="MUM60" s="40"/>
      <c r="MUN60" s="40"/>
      <c r="MUO60" s="40"/>
      <c r="MUP60" s="40"/>
      <c r="MUQ60" s="40"/>
      <c r="MUR60" s="40"/>
      <c r="MUS60" s="40"/>
      <c r="MUT60" s="40"/>
      <c r="MUU60" s="40"/>
      <c r="MUV60" s="40"/>
      <c r="MUW60" s="40"/>
      <c r="MUX60" s="40"/>
      <c r="MUY60" s="40"/>
      <c r="MVA60" s="40"/>
      <c r="MVB60" s="40"/>
      <c r="MVC60" s="40"/>
      <c r="MVD60" s="40"/>
      <c r="MVE60" s="40"/>
      <c r="MVF60" s="40"/>
      <c r="MVG60" s="40"/>
      <c r="MVH60" s="40"/>
      <c r="MVI60" s="40"/>
      <c r="MVJ60" s="40"/>
      <c r="MVK60" s="40"/>
      <c r="MVL60" s="40"/>
      <c r="MVM60" s="40"/>
      <c r="MVN60" s="40"/>
      <c r="MVO60" s="40"/>
      <c r="MVQ60" s="40"/>
      <c r="MVR60" s="40"/>
      <c r="MVS60" s="40"/>
      <c r="MVT60" s="40"/>
      <c r="MVU60" s="40"/>
      <c r="MVV60" s="40"/>
      <c r="MVW60" s="40"/>
      <c r="MVX60" s="40"/>
      <c r="MVY60" s="40"/>
      <c r="MVZ60" s="40"/>
      <c r="MWA60" s="40"/>
      <c r="MWB60" s="40"/>
      <c r="MWC60" s="40"/>
      <c r="MWD60" s="40"/>
      <c r="MWE60" s="40"/>
      <c r="MWG60" s="40"/>
      <c r="MWH60" s="40"/>
      <c r="MWI60" s="40"/>
      <c r="MWJ60" s="40"/>
      <c r="MWK60" s="40"/>
      <c r="MWL60" s="40"/>
      <c r="MWM60" s="40"/>
      <c r="MWN60" s="40"/>
      <c r="MWO60" s="40"/>
      <c r="MWP60" s="40"/>
      <c r="MWQ60" s="40"/>
      <c r="MWR60" s="40"/>
      <c r="MWS60" s="40"/>
      <c r="MWT60" s="40"/>
      <c r="MWU60" s="40"/>
      <c r="MWW60" s="40"/>
      <c r="MWX60" s="40"/>
      <c r="MWY60" s="40"/>
      <c r="MWZ60" s="40"/>
      <c r="MXA60" s="40"/>
      <c r="MXB60" s="40"/>
      <c r="MXC60" s="40"/>
      <c r="MXD60" s="40"/>
      <c r="MXE60" s="40"/>
      <c r="MXF60" s="40"/>
      <c r="MXG60" s="40"/>
      <c r="MXH60" s="40"/>
      <c r="MXI60" s="40"/>
      <c r="MXJ60" s="40"/>
      <c r="MXK60" s="40"/>
      <c r="MXM60" s="40"/>
      <c r="MXN60" s="40"/>
      <c r="MXO60" s="40"/>
      <c r="MXP60" s="40"/>
      <c r="MXQ60" s="40"/>
      <c r="MXR60" s="40"/>
      <c r="MXS60" s="40"/>
      <c r="MXT60" s="40"/>
      <c r="MXU60" s="40"/>
      <c r="MXV60" s="40"/>
      <c r="MXW60" s="40"/>
      <c r="MXX60" s="40"/>
      <c r="MXY60" s="40"/>
      <c r="MXZ60" s="40"/>
      <c r="MYA60" s="40"/>
      <c r="MYC60" s="40"/>
      <c r="MYD60" s="40"/>
      <c r="MYE60" s="40"/>
      <c r="MYF60" s="40"/>
      <c r="MYG60" s="40"/>
      <c r="MYH60" s="40"/>
      <c r="MYI60" s="40"/>
      <c r="MYJ60" s="40"/>
      <c r="MYK60" s="40"/>
      <c r="MYL60" s="40"/>
      <c r="MYM60" s="40"/>
      <c r="MYN60" s="40"/>
      <c r="MYO60" s="40"/>
      <c r="MYP60" s="40"/>
      <c r="MYQ60" s="40"/>
      <c r="MYS60" s="40"/>
      <c r="MYT60" s="40"/>
      <c r="MYU60" s="40"/>
      <c r="MYV60" s="40"/>
      <c r="MYW60" s="40"/>
      <c r="MYX60" s="40"/>
      <c r="MYY60" s="40"/>
      <c r="MYZ60" s="40"/>
      <c r="MZA60" s="40"/>
      <c r="MZB60" s="40"/>
      <c r="MZC60" s="40"/>
      <c r="MZD60" s="40"/>
      <c r="MZE60" s="40"/>
      <c r="MZF60" s="40"/>
      <c r="MZG60" s="40"/>
      <c r="MZI60" s="40"/>
      <c r="MZJ60" s="40"/>
      <c r="MZK60" s="40"/>
      <c r="MZL60" s="40"/>
      <c r="MZM60" s="40"/>
      <c r="MZN60" s="40"/>
      <c r="MZO60" s="40"/>
      <c r="MZP60" s="40"/>
      <c r="MZQ60" s="40"/>
      <c r="MZR60" s="40"/>
      <c r="MZS60" s="40"/>
      <c r="MZT60" s="40"/>
      <c r="MZU60" s="40"/>
      <c r="MZV60" s="40"/>
      <c r="MZW60" s="40"/>
      <c r="MZY60" s="40"/>
      <c r="MZZ60" s="40"/>
      <c r="NAA60" s="40"/>
      <c r="NAB60" s="40"/>
      <c r="NAC60" s="40"/>
      <c r="NAD60" s="40"/>
      <c r="NAE60" s="40"/>
      <c r="NAF60" s="40"/>
      <c r="NAG60" s="40"/>
      <c r="NAH60" s="40"/>
      <c r="NAI60" s="40"/>
      <c r="NAJ60" s="40"/>
      <c r="NAK60" s="40"/>
      <c r="NAL60" s="40"/>
      <c r="NAM60" s="40"/>
      <c r="NAO60" s="40"/>
      <c r="NAP60" s="40"/>
      <c r="NAQ60" s="40"/>
      <c r="NAR60" s="40"/>
      <c r="NAS60" s="40"/>
      <c r="NAT60" s="40"/>
      <c r="NAU60" s="40"/>
      <c r="NAV60" s="40"/>
      <c r="NAW60" s="40"/>
      <c r="NAX60" s="40"/>
      <c r="NAY60" s="40"/>
      <c r="NAZ60" s="40"/>
      <c r="NBA60" s="40"/>
      <c r="NBB60" s="40"/>
      <c r="NBC60" s="40"/>
      <c r="NBE60" s="40"/>
      <c r="NBF60" s="40"/>
      <c r="NBG60" s="40"/>
      <c r="NBH60" s="40"/>
      <c r="NBI60" s="40"/>
      <c r="NBJ60" s="40"/>
      <c r="NBK60" s="40"/>
      <c r="NBL60" s="40"/>
      <c r="NBM60" s="40"/>
      <c r="NBN60" s="40"/>
      <c r="NBO60" s="40"/>
      <c r="NBP60" s="40"/>
      <c r="NBQ60" s="40"/>
      <c r="NBR60" s="40"/>
      <c r="NBS60" s="40"/>
      <c r="NBU60" s="40"/>
      <c r="NBV60" s="40"/>
      <c r="NBW60" s="40"/>
      <c r="NBX60" s="40"/>
      <c r="NBY60" s="40"/>
      <c r="NBZ60" s="40"/>
      <c r="NCA60" s="40"/>
      <c r="NCB60" s="40"/>
      <c r="NCC60" s="40"/>
      <c r="NCD60" s="40"/>
      <c r="NCE60" s="40"/>
      <c r="NCF60" s="40"/>
      <c r="NCG60" s="40"/>
      <c r="NCH60" s="40"/>
      <c r="NCI60" s="40"/>
      <c r="NCK60" s="40"/>
      <c r="NCL60" s="40"/>
      <c r="NCM60" s="40"/>
      <c r="NCN60" s="40"/>
      <c r="NCO60" s="40"/>
      <c r="NCP60" s="40"/>
      <c r="NCQ60" s="40"/>
      <c r="NCR60" s="40"/>
      <c r="NCS60" s="40"/>
      <c r="NCT60" s="40"/>
      <c r="NCU60" s="40"/>
      <c r="NCV60" s="40"/>
      <c r="NCW60" s="40"/>
      <c r="NCX60" s="40"/>
      <c r="NCY60" s="40"/>
      <c r="NDA60" s="40"/>
      <c r="NDB60" s="40"/>
      <c r="NDC60" s="40"/>
      <c r="NDD60" s="40"/>
      <c r="NDE60" s="40"/>
      <c r="NDF60" s="40"/>
      <c r="NDG60" s="40"/>
      <c r="NDH60" s="40"/>
      <c r="NDI60" s="40"/>
      <c r="NDJ60" s="40"/>
      <c r="NDK60" s="40"/>
      <c r="NDL60" s="40"/>
      <c r="NDM60" s="40"/>
      <c r="NDN60" s="40"/>
      <c r="NDO60" s="40"/>
      <c r="NDQ60" s="40"/>
      <c r="NDR60" s="40"/>
      <c r="NDS60" s="40"/>
      <c r="NDT60" s="40"/>
      <c r="NDU60" s="40"/>
      <c r="NDV60" s="40"/>
      <c r="NDW60" s="40"/>
      <c r="NDX60" s="40"/>
      <c r="NDY60" s="40"/>
      <c r="NDZ60" s="40"/>
      <c r="NEA60" s="40"/>
      <c r="NEB60" s="40"/>
      <c r="NEC60" s="40"/>
      <c r="NED60" s="40"/>
      <c r="NEE60" s="40"/>
      <c r="NEG60" s="40"/>
      <c r="NEH60" s="40"/>
      <c r="NEI60" s="40"/>
      <c r="NEJ60" s="40"/>
      <c r="NEK60" s="40"/>
      <c r="NEL60" s="40"/>
      <c r="NEM60" s="40"/>
      <c r="NEN60" s="40"/>
      <c r="NEO60" s="40"/>
      <c r="NEP60" s="40"/>
      <c r="NEQ60" s="40"/>
      <c r="NER60" s="40"/>
      <c r="NES60" s="40"/>
      <c r="NET60" s="40"/>
      <c r="NEU60" s="40"/>
      <c r="NEW60" s="40"/>
      <c r="NEX60" s="40"/>
      <c r="NEY60" s="40"/>
      <c r="NEZ60" s="40"/>
      <c r="NFA60" s="40"/>
      <c r="NFB60" s="40"/>
      <c r="NFC60" s="40"/>
      <c r="NFD60" s="40"/>
      <c r="NFE60" s="40"/>
      <c r="NFF60" s="40"/>
      <c r="NFG60" s="40"/>
      <c r="NFH60" s="40"/>
      <c r="NFI60" s="40"/>
      <c r="NFJ60" s="40"/>
      <c r="NFK60" s="40"/>
      <c r="NFM60" s="40"/>
      <c r="NFN60" s="40"/>
      <c r="NFO60" s="40"/>
      <c r="NFP60" s="40"/>
      <c r="NFQ60" s="40"/>
      <c r="NFR60" s="40"/>
      <c r="NFS60" s="40"/>
      <c r="NFT60" s="40"/>
      <c r="NFU60" s="40"/>
      <c r="NFV60" s="40"/>
      <c r="NFW60" s="40"/>
      <c r="NFX60" s="40"/>
      <c r="NFY60" s="40"/>
      <c r="NFZ60" s="40"/>
      <c r="NGA60" s="40"/>
      <c r="NGC60" s="40"/>
      <c r="NGD60" s="40"/>
      <c r="NGE60" s="40"/>
      <c r="NGF60" s="40"/>
      <c r="NGG60" s="40"/>
      <c r="NGH60" s="40"/>
      <c r="NGI60" s="40"/>
      <c r="NGJ60" s="40"/>
      <c r="NGK60" s="40"/>
      <c r="NGL60" s="40"/>
      <c r="NGM60" s="40"/>
      <c r="NGN60" s="40"/>
      <c r="NGO60" s="40"/>
      <c r="NGP60" s="40"/>
      <c r="NGQ60" s="40"/>
      <c r="NGS60" s="40"/>
      <c r="NGT60" s="40"/>
      <c r="NGU60" s="40"/>
      <c r="NGV60" s="40"/>
      <c r="NGW60" s="40"/>
      <c r="NGX60" s="40"/>
      <c r="NGY60" s="40"/>
      <c r="NGZ60" s="40"/>
      <c r="NHA60" s="40"/>
      <c r="NHB60" s="40"/>
      <c r="NHC60" s="40"/>
      <c r="NHD60" s="40"/>
      <c r="NHE60" s="40"/>
      <c r="NHF60" s="40"/>
      <c r="NHG60" s="40"/>
      <c r="NHI60" s="40"/>
      <c r="NHJ60" s="40"/>
      <c r="NHK60" s="40"/>
      <c r="NHL60" s="40"/>
      <c r="NHM60" s="40"/>
      <c r="NHN60" s="40"/>
      <c r="NHO60" s="40"/>
      <c r="NHP60" s="40"/>
      <c r="NHQ60" s="40"/>
      <c r="NHR60" s="40"/>
      <c r="NHS60" s="40"/>
      <c r="NHT60" s="40"/>
      <c r="NHU60" s="40"/>
      <c r="NHV60" s="40"/>
      <c r="NHW60" s="40"/>
      <c r="NHY60" s="40"/>
      <c r="NHZ60" s="40"/>
      <c r="NIA60" s="40"/>
      <c r="NIB60" s="40"/>
      <c r="NIC60" s="40"/>
      <c r="NID60" s="40"/>
      <c r="NIE60" s="40"/>
      <c r="NIF60" s="40"/>
      <c r="NIG60" s="40"/>
      <c r="NIH60" s="40"/>
      <c r="NII60" s="40"/>
      <c r="NIJ60" s="40"/>
      <c r="NIK60" s="40"/>
      <c r="NIL60" s="40"/>
      <c r="NIM60" s="40"/>
      <c r="NIO60" s="40"/>
      <c r="NIP60" s="40"/>
      <c r="NIQ60" s="40"/>
      <c r="NIR60" s="40"/>
      <c r="NIS60" s="40"/>
      <c r="NIT60" s="40"/>
      <c r="NIU60" s="40"/>
      <c r="NIV60" s="40"/>
      <c r="NIW60" s="40"/>
      <c r="NIX60" s="40"/>
      <c r="NIY60" s="40"/>
      <c r="NIZ60" s="40"/>
      <c r="NJA60" s="40"/>
      <c r="NJB60" s="40"/>
      <c r="NJC60" s="40"/>
      <c r="NJE60" s="40"/>
      <c r="NJF60" s="40"/>
      <c r="NJG60" s="40"/>
      <c r="NJH60" s="40"/>
      <c r="NJI60" s="40"/>
      <c r="NJJ60" s="40"/>
      <c r="NJK60" s="40"/>
      <c r="NJL60" s="40"/>
      <c r="NJM60" s="40"/>
      <c r="NJN60" s="40"/>
      <c r="NJO60" s="40"/>
      <c r="NJP60" s="40"/>
      <c r="NJQ60" s="40"/>
      <c r="NJR60" s="40"/>
      <c r="NJS60" s="40"/>
      <c r="NJU60" s="40"/>
      <c r="NJV60" s="40"/>
      <c r="NJW60" s="40"/>
      <c r="NJX60" s="40"/>
      <c r="NJY60" s="40"/>
      <c r="NJZ60" s="40"/>
      <c r="NKA60" s="40"/>
      <c r="NKB60" s="40"/>
      <c r="NKC60" s="40"/>
      <c r="NKD60" s="40"/>
      <c r="NKE60" s="40"/>
      <c r="NKF60" s="40"/>
      <c r="NKG60" s="40"/>
      <c r="NKH60" s="40"/>
      <c r="NKI60" s="40"/>
      <c r="NKK60" s="40"/>
      <c r="NKL60" s="40"/>
      <c r="NKM60" s="40"/>
      <c r="NKN60" s="40"/>
      <c r="NKO60" s="40"/>
      <c r="NKP60" s="40"/>
      <c r="NKQ60" s="40"/>
      <c r="NKR60" s="40"/>
      <c r="NKS60" s="40"/>
      <c r="NKT60" s="40"/>
      <c r="NKU60" s="40"/>
      <c r="NKV60" s="40"/>
      <c r="NKW60" s="40"/>
      <c r="NKX60" s="40"/>
      <c r="NKY60" s="40"/>
      <c r="NLA60" s="40"/>
      <c r="NLB60" s="40"/>
      <c r="NLC60" s="40"/>
      <c r="NLD60" s="40"/>
      <c r="NLE60" s="40"/>
      <c r="NLF60" s="40"/>
      <c r="NLG60" s="40"/>
      <c r="NLH60" s="40"/>
      <c r="NLI60" s="40"/>
      <c r="NLJ60" s="40"/>
      <c r="NLK60" s="40"/>
      <c r="NLL60" s="40"/>
      <c r="NLM60" s="40"/>
      <c r="NLN60" s="40"/>
      <c r="NLO60" s="40"/>
      <c r="NLQ60" s="40"/>
      <c r="NLR60" s="40"/>
      <c r="NLS60" s="40"/>
      <c r="NLT60" s="40"/>
      <c r="NLU60" s="40"/>
      <c r="NLV60" s="40"/>
      <c r="NLW60" s="40"/>
      <c r="NLX60" s="40"/>
      <c r="NLY60" s="40"/>
      <c r="NLZ60" s="40"/>
      <c r="NMA60" s="40"/>
      <c r="NMB60" s="40"/>
      <c r="NMC60" s="40"/>
      <c r="NMD60" s="40"/>
      <c r="NME60" s="40"/>
      <c r="NMG60" s="40"/>
      <c r="NMH60" s="40"/>
      <c r="NMI60" s="40"/>
      <c r="NMJ60" s="40"/>
      <c r="NMK60" s="40"/>
      <c r="NML60" s="40"/>
      <c r="NMM60" s="40"/>
      <c r="NMN60" s="40"/>
      <c r="NMO60" s="40"/>
      <c r="NMP60" s="40"/>
      <c r="NMQ60" s="40"/>
      <c r="NMR60" s="40"/>
      <c r="NMS60" s="40"/>
      <c r="NMT60" s="40"/>
      <c r="NMU60" s="40"/>
      <c r="NMW60" s="40"/>
      <c r="NMX60" s="40"/>
      <c r="NMY60" s="40"/>
      <c r="NMZ60" s="40"/>
      <c r="NNA60" s="40"/>
      <c r="NNB60" s="40"/>
      <c r="NNC60" s="40"/>
      <c r="NND60" s="40"/>
      <c r="NNE60" s="40"/>
      <c r="NNF60" s="40"/>
      <c r="NNG60" s="40"/>
      <c r="NNH60" s="40"/>
      <c r="NNI60" s="40"/>
      <c r="NNJ60" s="40"/>
      <c r="NNK60" s="40"/>
      <c r="NNM60" s="40"/>
      <c r="NNN60" s="40"/>
      <c r="NNO60" s="40"/>
      <c r="NNP60" s="40"/>
      <c r="NNQ60" s="40"/>
      <c r="NNR60" s="40"/>
      <c r="NNS60" s="40"/>
      <c r="NNT60" s="40"/>
      <c r="NNU60" s="40"/>
      <c r="NNV60" s="40"/>
      <c r="NNW60" s="40"/>
      <c r="NNX60" s="40"/>
      <c r="NNY60" s="40"/>
      <c r="NNZ60" s="40"/>
      <c r="NOA60" s="40"/>
      <c r="NOC60" s="40"/>
      <c r="NOD60" s="40"/>
      <c r="NOE60" s="40"/>
      <c r="NOF60" s="40"/>
      <c r="NOG60" s="40"/>
      <c r="NOH60" s="40"/>
      <c r="NOI60" s="40"/>
      <c r="NOJ60" s="40"/>
      <c r="NOK60" s="40"/>
      <c r="NOL60" s="40"/>
      <c r="NOM60" s="40"/>
      <c r="NON60" s="40"/>
      <c r="NOO60" s="40"/>
      <c r="NOP60" s="40"/>
      <c r="NOQ60" s="40"/>
      <c r="NOS60" s="40"/>
      <c r="NOT60" s="40"/>
      <c r="NOU60" s="40"/>
      <c r="NOV60" s="40"/>
      <c r="NOW60" s="40"/>
      <c r="NOX60" s="40"/>
      <c r="NOY60" s="40"/>
      <c r="NOZ60" s="40"/>
      <c r="NPA60" s="40"/>
      <c r="NPB60" s="40"/>
      <c r="NPC60" s="40"/>
      <c r="NPD60" s="40"/>
      <c r="NPE60" s="40"/>
      <c r="NPF60" s="40"/>
      <c r="NPG60" s="40"/>
      <c r="NPI60" s="40"/>
      <c r="NPJ60" s="40"/>
      <c r="NPK60" s="40"/>
      <c r="NPL60" s="40"/>
      <c r="NPM60" s="40"/>
      <c r="NPN60" s="40"/>
      <c r="NPO60" s="40"/>
      <c r="NPP60" s="40"/>
      <c r="NPQ60" s="40"/>
      <c r="NPR60" s="40"/>
      <c r="NPS60" s="40"/>
      <c r="NPT60" s="40"/>
      <c r="NPU60" s="40"/>
      <c r="NPV60" s="40"/>
      <c r="NPW60" s="40"/>
      <c r="NPY60" s="40"/>
      <c r="NPZ60" s="40"/>
      <c r="NQA60" s="40"/>
      <c r="NQB60" s="40"/>
      <c r="NQC60" s="40"/>
      <c r="NQD60" s="40"/>
      <c r="NQE60" s="40"/>
      <c r="NQF60" s="40"/>
      <c r="NQG60" s="40"/>
      <c r="NQH60" s="40"/>
      <c r="NQI60" s="40"/>
      <c r="NQJ60" s="40"/>
      <c r="NQK60" s="40"/>
      <c r="NQL60" s="40"/>
      <c r="NQM60" s="40"/>
      <c r="NQO60" s="40"/>
      <c r="NQP60" s="40"/>
      <c r="NQQ60" s="40"/>
      <c r="NQR60" s="40"/>
      <c r="NQS60" s="40"/>
      <c r="NQT60" s="40"/>
      <c r="NQU60" s="40"/>
      <c r="NQV60" s="40"/>
      <c r="NQW60" s="40"/>
      <c r="NQX60" s="40"/>
      <c r="NQY60" s="40"/>
      <c r="NQZ60" s="40"/>
      <c r="NRA60" s="40"/>
      <c r="NRB60" s="40"/>
      <c r="NRC60" s="40"/>
      <c r="NRE60" s="40"/>
      <c r="NRF60" s="40"/>
      <c r="NRG60" s="40"/>
      <c r="NRH60" s="40"/>
      <c r="NRI60" s="40"/>
      <c r="NRJ60" s="40"/>
      <c r="NRK60" s="40"/>
      <c r="NRL60" s="40"/>
      <c r="NRM60" s="40"/>
      <c r="NRN60" s="40"/>
      <c r="NRO60" s="40"/>
      <c r="NRP60" s="40"/>
      <c r="NRQ60" s="40"/>
      <c r="NRR60" s="40"/>
      <c r="NRS60" s="40"/>
      <c r="NRU60" s="40"/>
      <c r="NRV60" s="40"/>
      <c r="NRW60" s="40"/>
      <c r="NRX60" s="40"/>
      <c r="NRY60" s="40"/>
      <c r="NRZ60" s="40"/>
      <c r="NSA60" s="40"/>
      <c r="NSB60" s="40"/>
      <c r="NSC60" s="40"/>
      <c r="NSD60" s="40"/>
      <c r="NSE60" s="40"/>
      <c r="NSF60" s="40"/>
      <c r="NSG60" s="40"/>
      <c r="NSH60" s="40"/>
      <c r="NSI60" s="40"/>
      <c r="NSK60" s="40"/>
      <c r="NSL60" s="40"/>
      <c r="NSM60" s="40"/>
      <c r="NSN60" s="40"/>
      <c r="NSO60" s="40"/>
      <c r="NSP60" s="40"/>
      <c r="NSQ60" s="40"/>
      <c r="NSR60" s="40"/>
      <c r="NSS60" s="40"/>
      <c r="NST60" s="40"/>
      <c r="NSU60" s="40"/>
      <c r="NSV60" s="40"/>
      <c r="NSW60" s="40"/>
      <c r="NSX60" s="40"/>
      <c r="NSY60" s="40"/>
      <c r="NTA60" s="40"/>
      <c r="NTB60" s="40"/>
      <c r="NTC60" s="40"/>
      <c r="NTD60" s="40"/>
      <c r="NTE60" s="40"/>
      <c r="NTF60" s="40"/>
      <c r="NTG60" s="40"/>
      <c r="NTH60" s="40"/>
      <c r="NTI60" s="40"/>
      <c r="NTJ60" s="40"/>
      <c r="NTK60" s="40"/>
      <c r="NTL60" s="40"/>
      <c r="NTM60" s="40"/>
      <c r="NTN60" s="40"/>
      <c r="NTO60" s="40"/>
      <c r="NTQ60" s="40"/>
      <c r="NTR60" s="40"/>
      <c r="NTS60" s="40"/>
      <c r="NTT60" s="40"/>
      <c r="NTU60" s="40"/>
      <c r="NTV60" s="40"/>
      <c r="NTW60" s="40"/>
      <c r="NTX60" s="40"/>
      <c r="NTY60" s="40"/>
      <c r="NTZ60" s="40"/>
      <c r="NUA60" s="40"/>
      <c r="NUB60" s="40"/>
      <c r="NUC60" s="40"/>
      <c r="NUD60" s="40"/>
      <c r="NUE60" s="40"/>
      <c r="NUG60" s="40"/>
      <c r="NUH60" s="40"/>
      <c r="NUI60" s="40"/>
      <c r="NUJ60" s="40"/>
      <c r="NUK60" s="40"/>
      <c r="NUL60" s="40"/>
      <c r="NUM60" s="40"/>
      <c r="NUN60" s="40"/>
      <c r="NUO60" s="40"/>
      <c r="NUP60" s="40"/>
      <c r="NUQ60" s="40"/>
      <c r="NUR60" s="40"/>
      <c r="NUS60" s="40"/>
      <c r="NUT60" s="40"/>
      <c r="NUU60" s="40"/>
      <c r="NUW60" s="40"/>
      <c r="NUX60" s="40"/>
      <c r="NUY60" s="40"/>
      <c r="NUZ60" s="40"/>
      <c r="NVA60" s="40"/>
      <c r="NVB60" s="40"/>
      <c r="NVC60" s="40"/>
      <c r="NVD60" s="40"/>
      <c r="NVE60" s="40"/>
      <c r="NVF60" s="40"/>
      <c r="NVG60" s="40"/>
      <c r="NVH60" s="40"/>
      <c r="NVI60" s="40"/>
      <c r="NVJ60" s="40"/>
      <c r="NVK60" s="40"/>
      <c r="NVM60" s="40"/>
      <c r="NVN60" s="40"/>
      <c r="NVO60" s="40"/>
      <c r="NVP60" s="40"/>
      <c r="NVQ60" s="40"/>
      <c r="NVR60" s="40"/>
      <c r="NVS60" s="40"/>
      <c r="NVT60" s="40"/>
      <c r="NVU60" s="40"/>
      <c r="NVV60" s="40"/>
      <c r="NVW60" s="40"/>
      <c r="NVX60" s="40"/>
      <c r="NVY60" s="40"/>
      <c r="NVZ60" s="40"/>
      <c r="NWA60" s="40"/>
      <c r="NWC60" s="40"/>
      <c r="NWD60" s="40"/>
      <c r="NWE60" s="40"/>
      <c r="NWF60" s="40"/>
      <c r="NWG60" s="40"/>
      <c r="NWH60" s="40"/>
      <c r="NWI60" s="40"/>
      <c r="NWJ60" s="40"/>
      <c r="NWK60" s="40"/>
      <c r="NWL60" s="40"/>
      <c r="NWM60" s="40"/>
      <c r="NWN60" s="40"/>
      <c r="NWO60" s="40"/>
      <c r="NWP60" s="40"/>
      <c r="NWQ60" s="40"/>
      <c r="NWS60" s="40"/>
      <c r="NWT60" s="40"/>
      <c r="NWU60" s="40"/>
      <c r="NWV60" s="40"/>
      <c r="NWW60" s="40"/>
      <c r="NWX60" s="40"/>
      <c r="NWY60" s="40"/>
      <c r="NWZ60" s="40"/>
      <c r="NXA60" s="40"/>
      <c r="NXB60" s="40"/>
      <c r="NXC60" s="40"/>
      <c r="NXD60" s="40"/>
      <c r="NXE60" s="40"/>
      <c r="NXF60" s="40"/>
      <c r="NXG60" s="40"/>
      <c r="NXI60" s="40"/>
      <c r="NXJ60" s="40"/>
      <c r="NXK60" s="40"/>
      <c r="NXL60" s="40"/>
      <c r="NXM60" s="40"/>
      <c r="NXN60" s="40"/>
      <c r="NXO60" s="40"/>
      <c r="NXP60" s="40"/>
      <c r="NXQ60" s="40"/>
      <c r="NXR60" s="40"/>
      <c r="NXS60" s="40"/>
      <c r="NXT60" s="40"/>
      <c r="NXU60" s="40"/>
      <c r="NXV60" s="40"/>
      <c r="NXW60" s="40"/>
      <c r="NXY60" s="40"/>
      <c r="NXZ60" s="40"/>
      <c r="NYA60" s="40"/>
      <c r="NYB60" s="40"/>
      <c r="NYC60" s="40"/>
      <c r="NYD60" s="40"/>
      <c r="NYE60" s="40"/>
      <c r="NYF60" s="40"/>
      <c r="NYG60" s="40"/>
      <c r="NYH60" s="40"/>
      <c r="NYI60" s="40"/>
      <c r="NYJ60" s="40"/>
      <c r="NYK60" s="40"/>
      <c r="NYL60" s="40"/>
      <c r="NYM60" s="40"/>
      <c r="NYO60" s="40"/>
      <c r="NYP60" s="40"/>
      <c r="NYQ60" s="40"/>
      <c r="NYR60" s="40"/>
      <c r="NYS60" s="40"/>
      <c r="NYT60" s="40"/>
      <c r="NYU60" s="40"/>
      <c r="NYV60" s="40"/>
      <c r="NYW60" s="40"/>
      <c r="NYX60" s="40"/>
      <c r="NYY60" s="40"/>
      <c r="NYZ60" s="40"/>
      <c r="NZA60" s="40"/>
      <c r="NZB60" s="40"/>
      <c r="NZC60" s="40"/>
      <c r="NZE60" s="40"/>
      <c r="NZF60" s="40"/>
      <c r="NZG60" s="40"/>
      <c r="NZH60" s="40"/>
      <c r="NZI60" s="40"/>
      <c r="NZJ60" s="40"/>
      <c r="NZK60" s="40"/>
      <c r="NZL60" s="40"/>
      <c r="NZM60" s="40"/>
      <c r="NZN60" s="40"/>
      <c r="NZO60" s="40"/>
      <c r="NZP60" s="40"/>
      <c r="NZQ60" s="40"/>
      <c r="NZR60" s="40"/>
      <c r="NZS60" s="40"/>
      <c r="NZU60" s="40"/>
      <c r="NZV60" s="40"/>
      <c r="NZW60" s="40"/>
      <c r="NZX60" s="40"/>
      <c r="NZY60" s="40"/>
      <c r="NZZ60" s="40"/>
      <c r="OAA60" s="40"/>
      <c r="OAB60" s="40"/>
      <c r="OAC60" s="40"/>
      <c r="OAD60" s="40"/>
      <c r="OAE60" s="40"/>
      <c r="OAF60" s="40"/>
      <c r="OAG60" s="40"/>
      <c r="OAH60" s="40"/>
      <c r="OAI60" s="40"/>
      <c r="OAK60" s="40"/>
      <c r="OAL60" s="40"/>
      <c r="OAM60" s="40"/>
      <c r="OAN60" s="40"/>
      <c r="OAO60" s="40"/>
      <c r="OAP60" s="40"/>
      <c r="OAQ60" s="40"/>
      <c r="OAR60" s="40"/>
      <c r="OAS60" s="40"/>
      <c r="OAT60" s="40"/>
      <c r="OAU60" s="40"/>
      <c r="OAV60" s="40"/>
      <c r="OAW60" s="40"/>
      <c r="OAX60" s="40"/>
      <c r="OAY60" s="40"/>
      <c r="OBA60" s="40"/>
      <c r="OBB60" s="40"/>
      <c r="OBC60" s="40"/>
      <c r="OBD60" s="40"/>
      <c r="OBE60" s="40"/>
      <c r="OBF60" s="40"/>
      <c r="OBG60" s="40"/>
      <c r="OBH60" s="40"/>
      <c r="OBI60" s="40"/>
      <c r="OBJ60" s="40"/>
      <c r="OBK60" s="40"/>
      <c r="OBL60" s="40"/>
      <c r="OBM60" s="40"/>
      <c r="OBN60" s="40"/>
      <c r="OBO60" s="40"/>
      <c r="OBQ60" s="40"/>
      <c r="OBR60" s="40"/>
      <c r="OBS60" s="40"/>
      <c r="OBT60" s="40"/>
      <c r="OBU60" s="40"/>
      <c r="OBV60" s="40"/>
      <c r="OBW60" s="40"/>
      <c r="OBX60" s="40"/>
      <c r="OBY60" s="40"/>
      <c r="OBZ60" s="40"/>
      <c r="OCA60" s="40"/>
      <c r="OCB60" s="40"/>
      <c r="OCC60" s="40"/>
      <c r="OCD60" s="40"/>
      <c r="OCE60" s="40"/>
      <c r="OCG60" s="40"/>
      <c r="OCH60" s="40"/>
      <c r="OCI60" s="40"/>
      <c r="OCJ60" s="40"/>
      <c r="OCK60" s="40"/>
      <c r="OCL60" s="40"/>
      <c r="OCM60" s="40"/>
      <c r="OCN60" s="40"/>
      <c r="OCO60" s="40"/>
      <c r="OCP60" s="40"/>
      <c r="OCQ60" s="40"/>
      <c r="OCR60" s="40"/>
      <c r="OCS60" s="40"/>
      <c r="OCT60" s="40"/>
      <c r="OCU60" s="40"/>
      <c r="OCW60" s="40"/>
      <c r="OCX60" s="40"/>
      <c r="OCY60" s="40"/>
      <c r="OCZ60" s="40"/>
      <c r="ODA60" s="40"/>
      <c r="ODB60" s="40"/>
      <c r="ODC60" s="40"/>
      <c r="ODD60" s="40"/>
      <c r="ODE60" s="40"/>
      <c r="ODF60" s="40"/>
      <c r="ODG60" s="40"/>
      <c r="ODH60" s="40"/>
      <c r="ODI60" s="40"/>
      <c r="ODJ60" s="40"/>
      <c r="ODK60" s="40"/>
      <c r="ODM60" s="40"/>
      <c r="ODN60" s="40"/>
      <c r="ODO60" s="40"/>
      <c r="ODP60" s="40"/>
      <c r="ODQ60" s="40"/>
      <c r="ODR60" s="40"/>
      <c r="ODS60" s="40"/>
      <c r="ODT60" s="40"/>
      <c r="ODU60" s="40"/>
      <c r="ODV60" s="40"/>
      <c r="ODW60" s="40"/>
      <c r="ODX60" s="40"/>
      <c r="ODY60" s="40"/>
      <c r="ODZ60" s="40"/>
      <c r="OEA60" s="40"/>
      <c r="OEC60" s="40"/>
      <c r="OED60" s="40"/>
      <c r="OEE60" s="40"/>
      <c r="OEF60" s="40"/>
      <c r="OEG60" s="40"/>
      <c r="OEH60" s="40"/>
      <c r="OEI60" s="40"/>
      <c r="OEJ60" s="40"/>
      <c r="OEK60" s="40"/>
      <c r="OEL60" s="40"/>
      <c r="OEM60" s="40"/>
      <c r="OEN60" s="40"/>
      <c r="OEO60" s="40"/>
      <c r="OEP60" s="40"/>
      <c r="OEQ60" s="40"/>
      <c r="OES60" s="40"/>
      <c r="OET60" s="40"/>
      <c r="OEU60" s="40"/>
      <c r="OEV60" s="40"/>
      <c r="OEW60" s="40"/>
      <c r="OEX60" s="40"/>
      <c r="OEY60" s="40"/>
      <c r="OEZ60" s="40"/>
      <c r="OFA60" s="40"/>
      <c r="OFB60" s="40"/>
      <c r="OFC60" s="40"/>
      <c r="OFD60" s="40"/>
      <c r="OFE60" s="40"/>
      <c r="OFF60" s="40"/>
      <c r="OFG60" s="40"/>
      <c r="OFI60" s="40"/>
      <c r="OFJ60" s="40"/>
      <c r="OFK60" s="40"/>
      <c r="OFL60" s="40"/>
      <c r="OFM60" s="40"/>
      <c r="OFN60" s="40"/>
      <c r="OFO60" s="40"/>
      <c r="OFP60" s="40"/>
      <c r="OFQ60" s="40"/>
      <c r="OFR60" s="40"/>
      <c r="OFS60" s="40"/>
      <c r="OFT60" s="40"/>
      <c r="OFU60" s="40"/>
      <c r="OFV60" s="40"/>
      <c r="OFW60" s="40"/>
      <c r="OFY60" s="40"/>
      <c r="OFZ60" s="40"/>
      <c r="OGA60" s="40"/>
      <c r="OGB60" s="40"/>
      <c r="OGC60" s="40"/>
      <c r="OGD60" s="40"/>
      <c r="OGE60" s="40"/>
      <c r="OGF60" s="40"/>
      <c r="OGG60" s="40"/>
      <c r="OGH60" s="40"/>
      <c r="OGI60" s="40"/>
      <c r="OGJ60" s="40"/>
      <c r="OGK60" s="40"/>
      <c r="OGL60" s="40"/>
      <c r="OGM60" s="40"/>
      <c r="OGO60" s="40"/>
      <c r="OGP60" s="40"/>
      <c r="OGQ60" s="40"/>
      <c r="OGR60" s="40"/>
      <c r="OGS60" s="40"/>
      <c r="OGT60" s="40"/>
      <c r="OGU60" s="40"/>
      <c r="OGV60" s="40"/>
      <c r="OGW60" s="40"/>
      <c r="OGX60" s="40"/>
      <c r="OGY60" s="40"/>
      <c r="OGZ60" s="40"/>
      <c r="OHA60" s="40"/>
      <c r="OHB60" s="40"/>
      <c r="OHC60" s="40"/>
      <c r="OHE60" s="40"/>
      <c r="OHF60" s="40"/>
      <c r="OHG60" s="40"/>
      <c r="OHH60" s="40"/>
      <c r="OHI60" s="40"/>
      <c r="OHJ60" s="40"/>
      <c r="OHK60" s="40"/>
      <c r="OHL60" s="40"/>
      <c r="OHM60" s="40"/>
      <c r="OHN60" s="40"/>
      <c r="OHO60" s="40"/>
      <c r="OHP60" s="40"/>
      <c r="OHQ60" s="40"/>
      <c r="OHR60" s="40"/>
      <c r="OHS60" s="40"/>
      <c r="OHU60" s="40"/>
      <c r="OHV60" s="40"/>
      <c r="OHW60" s="40"/>
      <c r="OHX60" s="40"/>
      <c r="OHY60" s="40"/>
      <c r="OHZ60" s="40"/>
      <c r="OIA60" s="40"/>
      <c r="OIB60" s="40"/>
      <c r="OIC60" s="40"/>
      <c r="OID60" s="40"/>
      <c r="OIE60" s="40"/>
      <c r="OIF60" s="40"/>
      <c r="OIG60" s="40"/>
      <c r="OIH60" s="40"/>
      <c r="OII60" s="40"/>
      <c r="OIK60" s="40"/>
      <c r="OIL60" s="40"/>
      <c r="OIM60" s="40"/>
      <c r="OIN60" s="40"/>
      <c r="OIO60" s="40"/>
      <c r="OIP60" s="40"/>
      <c r="OIQ60" s="40"/>
      <c r="OIR60" s="40"/>
      <c r="OIS60" s="40"/>
      <c r="OIT60" s="40"/>
      <c r="OIU60" s="40"/>
      <c r="OIV60" s="40"/>
      <c r="OIW60" s="40"/>
      <c r="OIX60" s="40"/>
      <c r="OIY60" s="40"/>
      <c r="OJA60" s="40"/>
      <c r="OJB60" s="40"/>
      <c r="OJC60" s="40"/>
      <c r="OJD60" s="40"/>
      <c r="OJE60" s="40"/>
      <c r="OJF60" s="40"/>
      <c r="OJG60" s="40"/>
      <c r="OJH60" s="40"/>
      <c r="OJI60" s="40"/>
      <c r="OJJ60" s="40"/>
      <c r="OJK60" s="40"/>
      <c r="OJL60" s="40"/>
      <c r="OJM60" s="40"/>
      <c r="OJN60" s="40"/>
      <c r="OJO60" s="40"/>
      <c r="OJQ60" s="40"/>
      <c r="OJR60" s="40"/>
      <c r="OJS60" s="40"/>
      <c r="OJT60" s="40"/>
      <c r="OJU60" s="40"/>
      <c r="OJV60" s="40"/>
      <c r="OJW60" s="40"/>
      <c r="OJX60" s="40"/>
      <c r="OJY60" s="40"/>
      <c r="OJZ60" s="40"/>
      <c r="OKA60" s="40"/>
      <c r="OKB60" s="40"/>
      <c r="OKC60" s="40"/>
      <c r="OKD60" s="40"/>
      <c r="OKE60" s="40"/>
      <c r="OKG60" s="40"/>
      <c r="OKH60" s="40"/>
      <c r="OKI60" s="40"/>
      <c r="OKJ60" s="40"/>
      <c r="OKK60" s="40"/>
      <c r="OKL60" s="40"/>
      <c r="OKM60" s="40"/>
      <c r="OKN60" s="40"/>
      <c r="OKO60" s="40"/>
      <c r="OKP60" s="40"/>
      <c r="OKQ60" s="40"/>
      <c r="OKR60" s="40"/>
      <c r="OKS60" s="40"/>
      <c r="OKT60" s="40"/>
      <c r="OKU60" s="40"/>
      <c r="OKW60" s="40"/>
      <c r="OKX60" s="40"/>
      <c r="OKY60" s="40"/>
      <c r="OKZ60" s="40"/>
      <c r="OLA60" s="40"/>
      <c r="OLB60" s="40"/>
      <c r="OLC60" s="40"/>
      <c r="OLD60" s="40"/>
      <c r="OLE60" s="40"/>
      <c r="OLF60" s="40"/>
      <c r="OLG60" s="40"/>
      <c r="OLH60" s="40"/>
      <c r="OLI60" s="40"/>
      <c r="OLJ60" s="40"/>
      <c r="OLK60" s="40"/>
      <c r="OLM60" s="40"/>
      <c r="OLN60" s="40"/>
      <c r="OLO60" s="40"/>
      <c r="OLP60" s="40"/>
      <c r="OLQ60" s="40"/>
      <c r="OLR60" s="40"/>
      <c r="OLS60" s="40"/>
      <c r="OLT60" s="40"/>
      <c r="OLU60" s="40"/>
      <c r="OLV60" s="40"/>
      <c r="OLW60" s="40"/>
      <c r="OLX60" s="40"/>
      <c r="OLY60" s="40"/>
      <c r="OLZ60" s="40"/>
      <c r="OMA60" s="40"/>
      <c r="OMC60" s="40"/>
      <c r="OMD60" s="40"/>
      <c r="OME60" s="40"/>
      <c r="OMF60" s="40"/>
      <c r="OMG60" s="40"/>
      <c r="OMH60" s="40"/>
      <c r="OMI60" s="40"/>
      <c r="OMJ60" s="40"/>
      <c r="OMK60" s="40"/>
      <c r="OML60" s="40"/>
      <c r="OMM60" s="40"/>
      <c r="OMN60" s="40"/>
      <c r="OMO60" s="40"/>
      <c r="OMP60" s="40"/>
      <c r="OMQ60" s="40"/>
      <c r="OMS60" s="40"/>
      <c r="OMT60" s="40"/>
      <c r="OMU60" s="40"/>
      <c r="OMV60" s="40"/>
      <c r="OMW60" s="40"/>
      <c r="OMX60" s="40"/>
      <c r="OMY60" s="40"/>
      <c r="OMZ60" s="40"/>
      <c r="ONA60" s="40"/>
      <c r="ONB60" s="40"/>
      <c r="ONC60" s="40"/>
      <c r="OND60" s="40"/>
      <c r="ONE60" s="40"/>
      <c r="ONF60" s="40"/>
      <c r="ONG60" s="40"/>
      <c r="ONI60" s="40"/>
      <c r="ONJ60" s="40"/>
      <c r="ONK60" s="40"/>
      <c r="ONL60" s="40"/>
      <c r="ONM60" s="40"/>
      <c r="ONN60" s="40"/>
      <c r="ONO60" s="40"/>
      <c r="ONP60" s="40"/>
      <c r="ONQ60" s="40"/>
      <c r="ONR60" s="40"/>
      <c r="ONS60" s="40"/>
      <c r="ONT60" s="40"/>
      <c r="ONU60" s="40"/>
      <c r="ONV60" s="40"/>
      <c r="ONW60" s="40"/>
      <c r="ONY60" s="40"/>
      <c r="ONZ60" s="40"/>
      <c r="OOA60" s="40"/>
      <c r="OOB60" s="40"/>
      <c r="OOC60" s="40"/>
      <c r="OOD60" s="40"/>
      <c r="OOE60" s="40"/>
      <c r="OOF60" s="40"/>
      <c r="OOG60" s="40"/>
      <c r="OOH60" s="40"/>
      <c r="OOI60" s="40"/>
      <c r="OOJ60" s="40"/>
      <c r="OOK60" s="40"/>
      <c r="OOL60" s="40"/>
      <c r="OOM60" s="40"/>
      <c r="OOO60" s="40"/>
      <c r="OOP60" s="40"/>
      <c r="OOQ60" s="40"/>
      <c r="OOR60" s="40"/>
      <c r="OOS60" s="40"/>
      <c r="OOT60" s="40"/>
      <c r="OOU60" s="40"/>
      <c r="OOV60" s="40"/>
      <c r="OOW60" s="40"/>
      <c r="OOX60" s="40"/>
      <c r="OOY60" s="40"/>
      <c r="OOZ60" s="40"/>
      <c r="OPA60" s="40"/>
      <c r="OPB60" s="40"/>
      <c r="OPC60" s="40"/>
      <c r="OPE60" s="40"/>
      <c r="OPF60" s="40"/>
      <c r="OPG60" s="40"/>
      <c r="OPH60" s="40"/>
      <c r="OPI60" s="40"/>
      <c r="OPJ60" s="40"/>
      <c r="OPK60" s="40"/>
      <c r="OPL60" s="40"/>
      <c r="OPM60" s="40"/>
      <c r="OPN60" s="40"/>
      <c r="OPO60" s="40"/>
      <c r="OPP60" s="40"/>
      <c r="OPQ60" s="40"/>
      <c r="OPR60" s="40"/>
      <c r="OPS60" s="40"/>
      <c r="OPU60" s="40"/>
      <c r="OPV60" s="40"/>
      <c r="OPW60" s="40"/>
      <c r="OPX60" s="40"/>
      <c r="OPY60" s="40"/>
      <c r="OPZ60" s="40"/>
      <c r="OQA60" s="40"/>
      <c r="OQB60" s="40"/>
      <c r="OQC60" s="40"/>
      <c r="OQD60" s="40"/>
      <c r="OQE60" s="40"/>
      <c r="OQF60" s="40"/>
      <c r="OQG60" s="40"/>
      <c r="OQH60" s="40"/>
      <c r="OQI60" s="40"/>
      <c r="OQK60" s="40"/>
      <c r="OQL60" s="40"/>
      <c r="OQM60" s="40"/>
      <c r="OQN60" s="40"/>
      <c r="OQO60" s="40"/>
      <c r="OQP60" s="40"/>
      <c r="OQQ60" s="40"/>
      <c r="OQR60" s="40"/>
      <c r="OQS60" s="40"/>
      <c r="OQT60" s="40"/>
      <c r="OQU60" s="40"/>
      <c r="OQV60" s="40"/>
      <c r="OQW60" s="40"/>
      <c r="OQX60" s="40"/>
      <c r="OQY60" s="40"/>
      <c r="ORA60" s="40"/>
      <c r="ORB60" s="40"/>
      <c r="ORC60" s="40"/>
      <c r="ORD60" s="40"/>
      <c r="ORE60" s="40"/>
      <c r="ORF60" s="40"/>
      <c r="ORG60" s="40"/>
      <c r="ORH60" s="40"/>
      <c r="ORI60" s="40"/>
      <c r="ORJ60" s="40"/>
      <c r="ORK60" s="40"/>
      <c r="ORL60" s="40"/>
      <c r="ORM60" s="40"/>
      <c r="ORN60" s="40"/>
      <c r="ORO60" s="40"/>
      <c r="ORQ60" s="40"/>
      <c r="ORR60" s="40"/>
      <c r="ORS60" s="40"/>
      <c r="ORT60" s="40"/>
      <c r="ORU60" s="40"/>
      <c r="ORV60" s="40"/>
      <c r="ORW60" s="40"/>
      <c r="ORX60" s="40"/>
      <c r="ORY60" s="40"/>
      <c r="ORZ60" s="40"/>
      <c r="OSA60" s="40"/>
      <c r="OSB60" s="40"/>
      <c r="OSC60" s="40"/>
      <c r="OSD60" s="40"/>
      <c r="OSE60" s="40"/>
      <c r="OSG60" s="40"/>
      <c r="OSH60" s="40"/>
      <c r="OSI60" s="40"/>
      <c r="OSJ60" s="40"/>
      <c r="OSK60" s="40"/>
      <c r="OSL60" s="40"/>
      <c r="OSM60" s="40"/>
      <c r="OSN60" s="40"/>
      <c r="OSO60" s="40"/>
      <c r="OSP60" s="40"/>
      <c r="OSQ60" s="40"/>
      <c r="OSR60" s="40"/>
      <c r="OSS60" s="40"/>
      <c r="OST60" s="40"/>
      <c r="OSU60" s="40"/>
      <c r="OSW60" s="40"/>
      <c r="OSX60" s="40"/>
      <c r="OSY60" s="40"/>
      <c r="OSZ60" s="40"/>
      <c r="OTA60" s="40"/>
      <c r="OTB60" s="40"/>
      <c r="OTC60" s="40"/>
      <c r="OTD60" s="40"/>
      <c r="OTE60" s="40"/>
      <c r="OTF60" s="40"/>
      <c r="OTG60" s="40"/>
      <c r="OTH60" s="40"/>
      <c r="OTI60" s="40"/>
      <c r="OTJ60" s="40"/>
      <c r="OTK60" s="40"/>
      <c r="OTM60" s="40"/>
      <c r="OTN60" s="40"/>
      <c r="OTO60" s="40"/>
      <c r="OTP60" s="40"/>
      <c r="OTQ60" s="40"/>
      <c r="OTR60" s="40"/>
      <c r="OTS60" s="40"/>
      <c r="OTT60" s="40"/>
      <c r="OTU60" s="40"/>
      <c r="OTV60" s="40"/>
      <c r="OTW60" s="40"/>
      <c r="OTX60" s="40"/>
      <c r="OTY60" s="40"/>
      <c r="OTZ60" s="40"/>
      <c r="OUA60" s="40"/>
      <c r="OUC60" s="40"/>
      <c r="OUD60" s="40"/>
      <c r="OUE60" s="40"/>
      <c r="OUF60" s="40"/>
      <c r="OUG60" s="40"/>
      <c r="OUH60" s="40"/>
      <c r="OUI60" s="40"/>
      <c r="OUJ60" s="40"/>
      <c r="OUK60" s="40"/>
      <c r="OUL60" s="40"/>
      <c r="OUM60" s="40"/>
      <c r="OUN60" s="40"/>
      <c r="OUO60" s="40"/>
      <c r="OUP60" s="40"/>
      <c r="OUQ60" s="40"/>
      <c r="OUS60" s="40"/>
      <c r="OUT60" s="40"/>
      <c r="OUU60" s="40"/>
      <c r="OUV60" s="40"/>
      <c r="OUW60" s="40"/>
      <c r="OUX60" s="40"/>
      <c r="OUY60" s="40"/>
      <c r="OUZ60" s="40"/>
      <c r="OVA60" s="40"/>
      <c r="OVB60" s="40"/>
      <c r="OVC60" s="40"/>
      <c r="OVD60" s="40"/>
      <c r="OVE60" s="40"/>
      <c r="OVF60" s="40"/>
      <c r="OVG60" s="40"/>
      <c r="OVI60" s="40"/>
      <c r="OVJ60" s="40"/>
      <c r="OVK60" s="40"/>
      <c r="OVL60" s="40"/>
      <c r="OVM60" s="40"/>
      <c r="OVN60" s="40"/>
      <c r="OVO60" s="40"/>
      <c r="OVP60" s="40"/>
      <c r="OVQ60" s="40"/>
      <c r="OVR60" s="40"/>
      <c r="OVS60" s="40"/>
      <c r="OVT60" s="40"/>
      <c r="OVU60" s="40"/>
      <c r="OVV60" s="40"/>
      <c r="OVW60" s="40"/>
      <c r="OVY60" s="40"/>
      <c r="OVZ60" s="40"/>
      <c r="OWA60" s="40"/>
      <c r="OWB60" s="40"/>
      <c r="OWC60" s="40"/>
      <c r="OWD60" s="40"/>
      <c r="OWE60" s="40"/>
      <c r="OWF60" s="40"/>
      <c r="OWG60" s="40"/>
      <c r="OWH60" s="40"/>
      <c r="OWI60" s="40"/>
      <c r="OWJ60" s="40"/>
      <c r="OWK60" s="40"/>
      <c r="OWL60" s="40"/>
      <c r="OWM60" s="40"/>
      <c r="OWO60" s="40"/>
      <c r="OWP60" s="40"/>
      <c r="OWQ60" s="40"/>
      <c r="OWR60" s="40"/>
      <c r="OWS60" s="40"/>
      <c r="OWT60" s="40"/>
      <c r="OWU60" s="40"/>
      <c r="OWV60" s="40"/>
      <c r="OWW60" s="40"/>
      <c r="OWX60" s="40"/>
      <c r="OWY60" s="40"/>
      <c r="OWZ60" s="40"/>
      <c r="OXA60" s="40"/>
      <c r="OXB60" s="40"/>
      <c r="OXC60" s="40"/>
      <c r="OXE60" s="40"/>
      <c r="OXF60" s="40"/>
      <c r="OXG60" s="40"/>
      <c r="OXH60" s="40"/>
      <c r="OXI60" s="40"/>
      <c r="OXJ60" s="40"/>
      <c r="OXK60" s="40"/>
      <c r="OXL60" s="40"/>
      <c r="OXM60" s="40"/>
      <c r="OXN60" s="40"/>
      <c r="OXO60" s="40"/>
      <c r="OXP60" s="40"/>
      <c r="OXQ60" s="40"/>
      <c r="OXR60" s="40"/>
      <c r="OXS60" s="40"/>
      <c r="OXU60" s="40"/>
      <c r="OXV60" s="40"/>
      <c r="OXW60" s="40"/>
      <c r="OXX60" s="40"/>
      <c r="OXY60" s="40"/>
      <c r="OXZ60" s="40"/>
      <c r="OYA60" s="40"/>
      <c r="OYB60" s="40"/>
      <c r="OYC60" s="40"/>
      <c r="OYD60" s="40"/>
      <c r="OYE60" s="40"/>
      <c r="OYF60" s="40"/>
      <c r="OYG60" s="40"/>
      <c r="OYH60" s="40"/>
      <c r="OYI60" s="40"/>
      <c r="OYK60" s="40"/>
      <c r="OYL60" s="40"/>
      <c r="OYM60" s="40"/>
      <c r="OYN60" s="40"/>
      <c r="OYO60" s="40"/>
      <c r="OYP60" s="40"/>
      <c r="OYQ60" s="40"/>
      <c r="OYR60" s="40"/>
      <c r="OYS60" s="40"/>
      <c r="OYT60" s="40"/>
      <c r="OYU60" s="40"/>
      <c r="OYV60" s="40"/>
      <c r="OYW60" s="40"/>
      <c r="OYX60" s="40"/>
      <c r="OYY60" s="40"/>
      <c r="OZA60" s="40"/>
      <c r="OZB60" s="40"/>
      <c r="OZC60" s="40"/>
      <c r="OZD60" s="40"/>
      <c r="OZE60" s="40"/>
      <c r="OZF60" s="40"/>
      <c r="OZG60" s="40"/>
      <c r="OZH60" s="40"/>
      <c r="OZI60" s="40"/>
      <c r="OZJ60" s="40"/>
      <c r="OZK60" s="40"/>
      <c r="OZL60" s="40"/>
      <c r="OZM60" s="40"/>
      <c r="OZN60" s="40"/>
      <c r="OZO60" s="40"/>
      <c r="OZQ60" s="40"/>
      <c r="OZR60" s="40"/>
      <c r="OZS60" s="40"/>
      <c r="OZT60" s="40"/>
      <c r="OZU60" s="40"/>
      <c r="OZV60" s="40"/>
      <c r="OZW60" s="40"/>
      <c r="OZX60" s="40"/>
      <c r="OZY60" s="40"/>
      <c r="OZZ60" s="40"/>
      <c r="PAA60" s="40"/>
      <c r="PAB60" s="40"/>
      <c r="PAC60" s="40"/>
      <c r="PAD60" s="40"/>
      <c r="PAE60" s="40"/>
      <c r="PAG60" s="40"/>
      <c r="PAH60" s="40"/>
      <c r="PAI60" s="40"/>
      <c r="PAJ60" s="40"/>
      <c r="PAK60" s="40"/>
      <c r="PAL60" s="40"/>
      <c r="PAM60" s="40"/>
      <c r="PAN60" s="40"/>
      <c r="PAO60" s="40"/>
      <c r="PAP60" s="40"/>
      <c r="PAQ60" s="40"/>
      <c r="PAR60" s="40"/>
      <c r="PAS60" s="40"/>
      <c r="PAT60" s="40"/>
      <c r="PAU60" s="40"/>
      <c r="PAW60" s="40"/>
      <c r="PAX60" s="40"/>
      <c r="PAY60" s="40"/>
      <c r="PAZ60" s="40"/>
      <c r="PBA60" s="40"/>
      <c r="PBB60" s="40"/>
      <c r="PBC60" s="40"/>
      <c r="PBD60" s="40"/>
      <c r="PBE60" s="40"/>
      <c r="PBF60" s="40"/>
      <c r="PBG60" s="40"/>
      <c r="PBH60" s="40"/>
      <c r="PBI60" s="40"/>
      <c r="PBJ60" s="40"/>
      <c r="PBK60" s="40"/>
      <c r="PBM60" s="40"/>
      <c r="PBN60" s="40"/>
      <c r="PBO60" s="40"/>
      <c r="PBP60" s="40"/>
      <c r="PBQ60" s="40"/>
      <c r="PBR60" s="40"/>
      <c r="PBS60" s="40"/>
      <c r="PBT60" s="40"/>
      <c r="PBU60" s="40"/>
      <c r="PBV60" s="40"/>
      <c r="PBW60" s="40"/>
      <c r="PBX60" s="40"/>
      <c r="PBY60" s="40"/>
      <c r="PBZ60" s="40"/>
      <c r="PCA60" s="40"/>
      <c r="PCC60" s="40"/>
      <c r="PCD60" s="40"/>
      <c r="PCE60" s="40"/>
      <c r="PCF60" s="40"/>
      <c r="PCG60" s="40"/>
      <c r="PCH60" s="40"/>
      <c r="PCI60" s="40"/>
      <c r="PCJ60" s="40"/>
      <c r="PCK60" s="40"/>
      <c r="PCL60" s="40"/>
      <c r="PCM60" s="40"/>
      <c r="PCN60" s="40"/>
      <c r="PCO60" s="40"/>
      <c r="PCP60" s="40"/>
      <c r="PCQ60" s="40"/>
      <c r="PCS60" s="40"/>
      <c r="PCT60" s="40"/>
      <c r="PCU60" s="40"/>
      <c r="PCV60" s="40"/>
      <c r="PCW60" s="40"/>
      <c r="PCX60" s="40"/>
      <c r="PCY60" s="40"/>
      <c r="PCZ60" s="40"/>
      <c r="PDA60" s="40"/>
      <c r="PDB60" s="40"/>
      <c r="PDC60" s="40"/>
      <c r="PDD60" s="40"/>
      <c r="PDE60" s="40"/>
      <c r="PDF60" s="40"/>
      <c r="PDG60" s="40"/>
      <c r="PDI60" s="40"/>
      <c r="PDJ60" s="40"/>
      <c r="PDK60" s="40"/>
      <c r="PDL60" s="40"/>
      <c r="PDM60" s="40"/>
      <c r="PDN60" s="40"/>
      <c r="PDO60" s="40"/>
      <c r="PDP60" s="40"/>
      <c r="PDQ60" s="40"/>
      <c r="PDR60" s="40"/>
      <c r="PDS60" s="40"/>
      <c r="PDT60" s="40"/>
      <c r="PDU60" s="40"/>
      <c r="PDV60" s="40"/>
      <c r="PDW60" s="40"/>
      <c r="PDY60" s="40"/>
      <c r="PDZ60" s="40"/>
      <c r="PEA60" s="40"/>
      <c r="PEB60" s="40"/>
      <c r="PEC60" s="40"/>
      <c r="PED60" s="40"/>
      <c r="PEE60" s="40"/>
      <c r="PEF60" s="40"/>
      <c r="PEG60" s="40"/>
      <c r="PEH60" s="40"/>
      <c r="PEI60" s="40"/>
      <c r="PEJ60" s="40"/>
      <c r="PEK60" s="40"/>
      <c r="PEL60" s="40"/>
      <c r="PEM60" s="40"/>
      <c r="PEO60" s="40"/>
      <c r="PEP60" s="40"/>
      <c r="PEQ60" s="40"/>
      <c r="PER60" s="40"/>
      <c r="PES60" s="40"/>
      <c r="PET60" s="40"/>
      <c r="PEU60" s="40"/>
      <c r="PEV60" s="40"/>
      <c r="PEW60" s="40"/>
      <c r="PEX60" s="40"/>
      <c r="PEY60" s="40"/>
      <c r="PEZ60" s="40"/>
      <c r="PFA60" s="40"/>
      <c r="PFB60" s="40"/>
      <c r="PFC60" s="40"/>
      <c r="PFE60" s="40"/>
      <c r="PFF60" s="40"/>
      <c r="PFG60" s="40"/>
      <c r="PFH60" s="40"/>
      <c r="PFI60" s="40"/>
      <c r="PFJ60" s="40"/>
      <c r="PFK60" s="40"/>
      <c r="PFL60" s="40"/>
      <c r="PFM60" s="40"/>
      <c r="PFN60" s="40"/>
      <c r="PFO60" s="40"/>
      <c r="PFP60" s="40"/>
      <c r="PFQ60" s="40"/>
      <c r="PFR60" s="40"/>
      <c r="PFS60" s="40"/>
      <c r="PFU60" s="40"/>
      <c r="PFV60" s="40"/>
      <c r="PFW60" s="40"/>
      <c r="PFX60" s="40"/>
      <c r="PFY60" s="40"/>
      <c r="PFZ60" s="40"/>
      <c r="PGA60" s="40"/>
      <c r="PGB60" s="40"/>
      <c r="PGC60" s="40"/>
      <c r="PGD60" s="40"/>
      <c r="PGE60" s="40"/>
      <c r="PGF60" s="40"/>
      <c r="PGG60" s="40"/>
      <c r="PGH60" s="40"/>
      <c r="PGI60" s="40"/>
      <c r="PGK60" s="40"/>
      <c r="PGL60" s="40"/>
      <c r="PGM60" s="40"/>
      <c r="PGN60" s="40"/>
      <c r="PGO60" s="40"/>
      <c r="PGP60" s="40"/>
      <c r="PGQ60" s="40"/>
      <c r="PGR60" s="40"/>
      <c r="PGS60" s="40"/>
      <c r="PGT60" s="40"/>
      <c r="PGU60" s="40"/>
      <c r="PGV60" s="40"/>
      <c r="PGW60" s="40"/>
      <c r="PGX60" s="40"/>
      <c r="PGY60" s="40"/>
      <c r="PHA60" s="40"/>
      <c r="PHB60" s="40"/>
      <c r="PHC60" s="40"/>
      <c r="PHD60" s="40"/>
      <c r="PHE60" s="40"/>
      <c r="PHF60" s="40"/>
      <c r="PHG60" s="40"/>
      <c r="PHH60" s="40"/>
      <c r="PHI60" s="40"/>
      <c r="PHJ60" s="40"/>
      <c r="PHK60" s="40"/>
      <c r="PHL60" s="40"/>
      <c r="PHM60" s="40"/>
      <c r="PHN60" s="40"/>
      <c r="PHO60" s="40"/>
      <c r="PHQ60" s="40"/>
      <c r="PHR60" s="40"/>
      <c r="PHS60" s="40"/>
      <c r="PHT60" s="40"/>
      <c r="PHU60" s="40"/>
      <c r="PHV60" s="40"/>
      <c r="PHW60" s="40"/>
      <c r="PHX60" s="40"/>
      <c r="PHY60" s="40"/>
      <c r="PHZ60" s="40"/>
      <c r="PIA60" s="40"/>
      <c r="PIB60" s="40"/>
      <c r="PIC60" s="40"/>
      <c r="PID60" s="40"/>
      <c r="PIE60" s="40"/>
      <c r="PIG60" s="40"/>
      <c r="PIH60" s="40"/>
      <c r="PII60" s="40"/>
      <c r="PIJ60" s="40"/>
      <c r="PIK60" s="40"/>
      <c r="PIL60" s="40"/>
      <c r="PIM60" s="40"/>
      <c r="PIN60" s="40"/>
      <c r="PIO60" s="40"/>
      <c r="PIP60" s="40"/>
      <c r="PIQ60" s="40"/>
      <c r="PIR60" s="40"/>
      <c r="PIS60" s="40"/>
      <c r="PIT60" s="40"/>
      <c r="PIU60" s="40"/>
      <c r="PIW60" s="40"/>
      <c r="PIX60" s="40"/>
      <c r="PIY60" s="40"/>
      <c r="PIZ60" s="40"/>
      <c r="PJA60" s="40"/>
      <c r="PJB60" s="40"/>
      <c r="PJC60" s="40"/>
      <c r="PJD60" s="40"/>
      <c r="PJE60" s="40"/>
      <c r="PJF60" s="40"/>
      <c r="PJG60" s="40"/>
      <c r="PJH60" s="40"/>
      <c r="PJI60" s="40"/>
      <c r="PJJ60" s="40"/>
      <c r="PJK60" s="40"/>
      <c r="PJM60" s="40"/>
      <c r="PJN60" s="40"/>
      <c r="PJO60" s="40"/>
      <c r="PJP60" s="40"/>
      <c r="PJQ60" s="40"/>
      <c r="PJR60" s="40"/>
      <c r="PJS60" s="40"/>
      <c r="PJT60" s="40"/>
      <c r="PJU60" s="40"/>
      <c r="PJV60" s="40"/>
      <c r="PJW60" s="40"/>
      <c r="PJX60" s="40"/>
      <c r="PJY60" s="40"/>
      <c r="PJZ60" s="40"/>
      <c r="PKA60" s="40"/>
      <c r="PKC60" s="40"/>
      <c r="PKD60" s="40"/>
      <c r="PKE60" s="40"/>
      <c r="PKF60" s="40"/>
      <c r="PKG60" s="40"/>
      <c r="PKH60" s="40"/>
      <c r="PKI60" s="40"/>
      <c r="PKJ60" s="40"/>
      <c r="PKK60" s="40"/>
      <c r="PKL60" s="40"/>
      <c r="PKM60" s="40"/>
      <c r="PKN60" s="40"/>
      <c r="PKO60" s="40"/>
      <c r="PKP60" s="40"/>
      <c r="PKQ60" s="40"/>
      <c r="PKS60" s="40"/>
      <c r="PKT60" s="40"/>
      <c r="PKU60" s="40"/>
      <c r="PKV60" s="40"/>
      <c r="PKW60" s="40"/>
      <c r="PKX60" s="40"/>
      <c r="PKY60" s="40"/>
      <c r="PKZ60" s="40"/>
      <c r="PLA60" s="40"/>
      <c r="PLB60" s="40"/>
      <c r="PLC60" s="40"/>
      <c r="PLD60" s="40"/>
      <c r="PLE60" s="40"/>
      <c r="PLF60" s="40"/>
      <c r="PLG60" s="40"/>
      <c r="PLI60" s="40"/>
      <c r="PLJ60" s="40"/>
      <c r="PLK60" s="40"/>
      <c r="PLL60" s="40"/>
      <c r="PLM60" s="40"/>
      <c r="PLN60" s="40"/>
      <c r="PLO60" s="40"/>
      <c r="PLP60" s="40"/>
      <c r="PLQ60" s="40"/>
      <c r="PLR60" s="40"/>
      <c r="PLS60" s="40"/>
      <c r="PLT60" s="40"/>
      <c r="PLU60" s="40"/>
      <c r="PLV60" s="40"/>
      <c r="PLW60" s="40"/>
      <c r="PLY60" s="40"/>
      <c r="PLZ60" s="40"/>
      <c r="PMA60" s="40"/>
      <c r="PMB60" s="40"/>
      <c r="PMC60" s="40"/>
      <c r="PMD60" s="40"/>
      <c r="PME60" s="40"/>
      <c r="PMF60" s="40"/>
      <c r="PMG60" s="40"/>
      <c r="PMH60" s="40"/>
      <c r="PMI60" s="40"/>
      <c r="PMJ60" s="40"/>
      <c r="PMK60" s="40"/>
      <c r="PML60" s="40"/>
      <c r="PMM60" s="40"/>
      <c r="PMO60" s="40"/>
      <c r="PMP60" s="40"/>
      <c r="PMQ60" s="40"/>
      <c r="PMR60" s="40"/>
      <c r="PMS60" s="40"/>
      <c r="PMT60" s="40"/>
      <c r="PMU60" s="40"/>
      <c r="PMV60" s="40"/>
      <c r="PMW60" s="40"/>
      <c r="PMX60" s="40"/>
      <c r="PMY60" s="40"/>
      <c r="PMZ60" s="40"/>
      <c r="PNA60" s="40"/>
      <c r="PNB60" s="40"/>
      <c r="PNC60" s="40"/>
      <c r="PNE60" s="40"/>
      <c r="PNF60" s="40"/>
      <c r="PNG60" s="40"/>
      <c r="PNH60" s="40"/>
      <c r="PNI60" s="40"/>
      <c r="PNJ60" s="40"/>
      <c r="PNK60" s="40"/>
      <c r="PNL60" s="40"/>
      <c r="PNM60" s="40"/>
      <c r="PNN60" s="40"/>
      <c r="PNO60" s="40"/>
      <c r="PNP60" s="40"/>
      <c r="PNQ60" s="40"/>
      <c r="PNR60" s="40"/>
      <c r="PNS60" s="40"/>
      <c r="PNU60" s="40"/>
      <c r="PNV60" s="40"/>
      <c r="PNW60" s="40"/>
      <c r="PNX60" s="40"/>
      <c r="PNY60" s="40"/>
      <c r="PNZ60" s="40"/>
      <c r="POA60" s="40"/>
      <c r="POB60" s="40"/>
      <c r="POC60" s="40"/>
      <c r="POD60" s="40"/>
      <c r="POE60" s="40"/>
      <c r="POF60" s="40"/>
      <c r="POG60" s="40"/>
      <c r="POH60" s="40"/>
      <c r="POI60" s="40"/>
      <c r="POK60" s="40"/>
      <c r="POL60" s="40"/>
      <c r="POM60" s="40"/>
      <c r="PON60" s="40"/>
      <c r="POO60" s="40"/>
      <c r="POP60" s="40"/>
      <c r="POQ60" s="40"/>
      <c r="POR60" s="40"/>
      <c r="POS60" s="40"/>
      <c r="POT60" s="40"/>
      <c r="POU60" s="40"/>
      <c r="POV60" s="40"/>
      <c r="POW60" s="40"/>
      <c r="POX60" s="40"/>
      <c r="POY60" s="40"/>
      <c r="PPA60" s="40"/>
      <c r="PPB60" s="40"/>
      <c r="PPC60" s="40"/>
      <c r="PPD60" s="40"/>
      <c r="PPE60" s="40"/>
      <c r="PPF60" s="40"/>
      <c r="PPG60" s="40"/>
      <c r="PPH60" s="40"/>
      <c r="PPI60" s="40"/>
      <c r="PPJ60" s="40"/>
      <c r="PPK60" s="40"/>
      <c r="PPL60" s="40"/>
      <c r="PPM60" s="40"/>
      <c r="PPN60" s="40"/>
      <c r="PPO60" s="40"/>
      <c r="PPQ60" s="40"/>
      <c r="PPR60" s="40"/>
      <c r="PPS60" s="40"/>
      <c r="PPT60" s="40"/>
      <c r="PPU60" s="40"/>
      <c r="PPV60" s="40"/>
      <c r="PPW60" s="40"/>
      <c r="PPX60" s="40"/>
      <c r="PPY60" s="40"/>
      <c r="PPZ60" s="40"/>
      <c r="PQA60" s="40"/>
      <c r="PQB60" s="40"/>
      <c r="PQC60" s="40"/>
      <c r="PQD60" s="40"/>
      <c r="PQE60" s="40"/>
      <c r="PQG60" s="40"/>
      <c r="PQH60" s="40"/>
      <c r="PQI60" s="40"/>
      <c r="PQJ60" s="40"/>
      <c r="PQK60" s="40"/>
      <c r="PQL60" s="40"/>
      <c r="PQM60" s="40"/>
      <c r="PQN60" s="40"/>
      <c r="PQO60" s="40"/>
      <c r="PQP60" s="40"/>
      <c r="PQQ60" s="40"/>
      <c r="PQR60" s="40"/>
      <c r="PQS60" s="40"/>
      <c r="PQT60" s="40"/>
      <c r="PQU60" s="40"/>
      <c r="PQW60" s="40"/>
      <c r="PQX60" s="40"/>
      <c r="PQY60" s="40"/>
      <c r="PQZ60" s="40"/>
      <c r="PRA60" s="40"/>
      <c r="PRB60" s="40"/>
      <c r="PRC60" s="40"/>
      <c r="PRD60" s="40"/>
      <c r="PRE60" s="40"/>
      <c r="PRF60" s="40"/>
      <c r="PRG60" s="40"/>
      <c r="PRH60" s="40"/>
      <c r="PRI60" s="40"/>
      <c r="PRJ60" s="40"/>
      <c r="PRK60" s="40"/>
      <c r="PRM60" s="40"/>
      <c r="PRN60" s="40"/>
      <c r="PRO60" s="40"/>
      <c r="PRP60" s="40"/>
      <c r="PRQ60" s="40"/>
      <c r="PRR60" s="40"/>
      <c r="PRS60" s="40"/>
      <c r="PRT60" s="40"/>
      <c r="PRU60" s="40"/>
      <c r="PRV60" s="40"/>
      <c r="PRW60" s="40"/>
      <c r="PRX60" s="40"/>
      <c r="PRY60" s="40"/>
      <c r="PRZ60" s="40"/>
      <c r="PSA60" s="40"/>
      <c r="PSC60" s="40"/>
      <c r="PSD60" s="40"/>
      <c r="PSE60" s="40"/>
      <c r="PSF60" s="40"/>
      <c r="PSG60" s="40"/>
      <c r="PSH60" s="40"/>
      <c r="PSI60" s="40"/>
      <c r="PSJ60" s="40"/>
      <c r="PSK60" s="40"/>
      <c r="PSL60" s="40"/>
      <c r="PSM60" s="40"/>
      <c r="PSN60" s="40"/>
      <c r="PSO60" s="40"/>
      <c r="PSP60" s="40"/>
      <c r="PSQ60" s="40"/>
      <c r="PSS60" s="40"/>
      <c r="PST60" s="40"/>
      <c r="PSU60" s="40"/>
      <c r="PSV60" s="40"/>
      <c r="PSW60" s="40"/>
      <c r="PSX60" s="40"/>
      <c r="PSY60" s="40"/>
      <c r="PSZ60" s="40"/>
      <c r="PTA60" s="40"/>
      <c r="PTB60" s="40"/>
      <c r="PTC60" s="40"/>
      <c r="PTD60" s="40"/>
      <c r="PTE60" s="40"/>
      <c r="PTF60" s="40"/>
      <c r="PTG60" s="40"/>
      <c r="PTI60" s="40"/>
      <c r="PTJ60" s="40"/>
      <c r="PTK60" s="40"/>
      <c r="PTL60" s="40"/>
      <c r="PTM60" s="40"/>
      <c r="PTN60" s="40"/>
      <c r="PTO60" s="40"/>
      <c r="PTP60" s="40"/>
      <c r="PTQ60" s="40"/>
      <c r="PTR60" s="40"/>
      <c r="PTS60" s="40"/>
      <c r="PTT60" s="40"/>
      <c r="PTU60" s="40"/>
      <c r="PTV60" s="40"/>
      <c r="PTW60" s="40"/>
      <c r="PTY60" s="40"/>
      <c r="PTZ60" s="40"/>
      <c r="PUA60" s="40"/>
      <c r="PUB60" s="40"/>
      <c r="PUC60" s="40"/>
      <c r="PUD60" s="40"/>
      <c r="PUE60" s="40"/>
      <c r="PUF60" s="40"/>
      <c r="PUG60" s="40"/>
      <c r="PUH60" s="40"/>
      <c r="PUI60" s="40"/>
      <c r="PUJ60" s="40"/>
      <c r="PUK60" s="40"/>
      <c r="PUL60" s="40"/>
      <c r="PUM60" s="40"/>
      <c r="PUO60" s="40"/>
      <c r="PUP60" s="40"/>
      <c r="PUQ60" s="40"/>
      <c r="PUR60" s="40"/>
      <c r="PUS60" s="40"/>
      <c r="PUT60" s="40"/>
      <c r="PUU60" s="40"/>
      <c r="PUV60" s="40"/>
      <c r="PUW60" s="40"/>
      <c r="PUX60" s="40"/>
      <c r="PUY60" s="40"/>
      <c r="PUZ60" s="40"/>
      <c r="PVA60" s="40"/>
      <c r="PVB60" s="40"/>
      <c r="PVC60" s="40"/>
      <c r="PVE60" s="40"/>
      <c r="PVF60" s="40"/>
      <c r="PVG60" s="40"/>
      <c r="PVH60" s="40"/>
      <c r="PVI60" s="40"/>
      <c r="PVJ60" s="40"/>
      <c r="PVK60" s="40"/>
      <c r="PVL60" s="40"/>
      <c r="PVM60" s="40"/>
      <c r="PVN60" s="40"/>
      <c r="PVO60" s="40"/>
      <c r="PVP60" s="40"/>
      <c r="PVQ60" s="40"/>
      <c r="PVR60" s="40"/>
      <c r="PVS60" s="40"/>
      <c r="PVU60" s="40"/>
      <c r="PVV60" s="40"/>
      <c r="PVW60" s="40"/>
      <c r="PVX60" s="40"/>
      <c r="PVY60" s="40"/>
      <c r="PVZ60" s="40"/>
      <c r="PWA60" s="40"/>
      <c r="PWB60" s="40"/>
      <c r="PWC60" s="40"/>
      <c r="PWD60" s="40"/>
      <c r="PWE60" s="40"/>
      <c r="PWF60" s="40"/>
      <c r="PWG60" s="40"/>
      <c r="PWH60" s="40"/>
      <c r="PWI60" s="40"/>
      <c r="PWK60" s="40"/>
      <c r="PWL60" s="40"/>
      <c r="PWM60" s="40"/>
      <c r="PWN60" s="40"/>
      <c r="PWO60" s="40"/>
      <c r="PWP60" s="40"/>
      <c r="PWQ60" s="40"/>
      <c r="PWR60" s="40"/>
      <c r="PWS60" s="40"/>
      <c r="PWT60" s="40"/>
      <c r="PWU60" s="40"/>
      <c r="PWV60" s="40"/>
      <c r="PWW60" s="40"/>
      <c r="PWX60" s="40"/>
      <c r="PWY60" s="40"/>
      <c r="PXA60" s="40"/>
      <c r="PXB60" s="40"/>
      <c r="PXC60" s="40"/>
      <c r="PXD60" s="40"/>
      <c r="PXE60" s="40"/>
      <c r="PXF60" s="40"/>
      <c r="PXG60" s="40"/>
      <c r="PXH60" s="40"/>
      <c r="PXI60" s="40"/>
      <c r="PXJ60" s="40"/>
      <c r="PXK60" s="40"/>
      <c r="PXL60" s="40"/>
      <c r="PXM60" s="40"/>
      <c r="PXN60" s="40"/>
      <c r="PXO60" s="40"/>
      <c r="PXQ60" s="40"/>
      <c r="PXR60" s="40"/>
      <c r="PXS60" s="40"/>
      <c r="PXT60" s="40"/>
      <c r="PXU60" s="40"/>
      <c r="PXV60" s="40"/>
      <c r="PXW60" s="40"/>
      <c r="PXX60" s="40"/>
      <c r="PXY60" s="40"/>
      <c r="PXZ60" s="40"/>
      <c r="PYA60" s="40"/>
      <c r="PYB60" s="40"/>
      <c r="PYC60" s="40"/>
      <c r="PYD60" s="40"/>
      <c r="PYE60" s="40"/>
      <c r="PYG60" s="40"/>
      <c r="PYH60" s="40"/>
      <c r="PYI60" s="40"/>
      <c r="PYJ60" s="40"/>
      <c r="PYK60" s="40"/>
      <c r="PYL60" s="40"/>
      <c r="PYM60" s="40"/>
      <c r="PYN60" s="40"/>
      <c r="PYO60" s="40"/>
      <c r="PYP60" s="40"/>
      <c r="PYQ60" s="40"/>
      <c r="PYR60" s="40"/>
      <c r="PYS60" s="40"/>
      <c r="PYT60" s="40"/>
      <c r="PYU60" s="40"/>
      <c r="PYW60" s="40"/>
      <c r="PYX60" s="40"/>
      <c r="PYY60" s="40"/>
      <c r="PYZ60" s="40"/>
      <c r="PZA60" s="40"/>
      <c r="PZB60" s="40"/>
      <c r="PZC60" s="40"/>
      <c r="PZD60" s="40"/>
      <c r="PZE60" s="40"/>
      <c r="PZF60" s="40"/>
      <c r="PZG60" s="40"/>
      <c r="PZH60" s="40"/>
      <c r="PZI60" s="40"/>
      <c r="PZJ60" s="40"/>
      <c r="PZK60" s="40"/>
      <c r="PZM60" s="40"/>
      <c r="PZN60" s="40"/>
      <c r="PZO60" s="40"/>
      <c r="PZP60" s="40"/>
      <c r="PZQ60" s="40"/>
      <c r="PZR60" s="40"/>
      <c r="PZS60" s="40"/>
      <c r="PZT60" s="40"/>
      <c r="PZU60" s="40"/>
      <c r="PZV60" s="40"/>
      <c r="PZW60" s="40"/>
      <c r="PZX60" s="40"/>
      <c r="PZY60" s="40"/>
      <c r="PZZ60" s="40"/>
      <c r="QAA60" s="40"/>
      <c r="QAC60" s="40"/>
      <c r="QAD60" s="40"/>
      <c r="QAE60" s="40"/>
      <c r="QAF60" s="40"/>
      <c r="QAG60" s="40"/>
      <c r="QAH60" s="40"/>
      <c r="QAI60" s="40"/>
      <c r="QAJ60" s="40"/>
      <c r="QAK60" s="40"/>
      <c r="QAL60" s="40"/>
      <c r="QAM60" s="40"/>
      <c r="QAN60" s="40"/>
      <c r="QAO60" s="40"/>
      <c r="QAP60" s="40"/>
      <c r="QAQ60" s="40"/>
      <c r="QAS60" s="40"/>
      <c r="QAT60" s="40"/>
      <c r="QAU60" s="40"/>
      <c r="QAV60" s="40"/>
      <c r="QAW60" s="40"/>
      <c r="QAX60" s="40"/>
      <c r="QAY60" s="40"/>
      <c r="QAZ60" s="40"/>
      <c r="QBA60" s="40"/>
      <c r="QBB60" s="40"/>
      <c r="QBC60" s="40"/>
      <c r="QBD60" s="40"/>
      <c r="QBE60" s="40"/>
      <c r="QBF60" s="40"/>
      <c r="QBG60" s="40"/>
      <c r="QBI60" s="40"/>
      <c r="QBJ60" s="40"/>
      <c r="QBK60" s="40"/>
      <c r="QBL60" s="40"/>
      <c r="QBM60" s="40"/>
      <c r="QBN60" s="40"/>
      <c r="QBO60" s="40"/>
      <c r="QBP60" s="40"/>
      <c r="QBQ60" s="40"/>
      <c r="QBR60" s="40"/>
      <c r="QBS60" s="40"/>
      <c r="QBT60" s="40"/>
      <c r="QBU60" s="40"/>
      <c r="QBV60" s="40"/>
      <c r="QBW60" s="40"/>
      <c r="QBY60" s="40"/>
      <c r="QBZ60" s="40"/>
      <c r="QCA60" s="40"/>
      <c r="QCB60" s="40"/>
      <c r="QCC60" s="40"/>
      <c r="QCD60" s="40"/>
      <c r="QCE60" s="40"/>
      <c r="QCF60" s="40"/>
      <c r="QCG60" s="40"/>
      <c r="QCH60" s="40"/>
      <c r="QCI60" s="40"/>
      <c r="QCJ60" s="40"/>
      <c r="QCK60" s="40"/>
      <c r="QCL60" s="40"/>
      <c r="QCM60" s="40"/>
      <c r="QCO60" s="40"/>
      <c r="QCP60" s="40"/>
      <c r="QCQ60" s="40"/>
      <c r="QCR60" s="40"/>
      <c r="QCS60" s="40"/>
      <c r="QCT60" s="40"/>
      <c r="QCU60" s="40"/>
      <c r="QCV60" s="40"/>
      <c r="QCW60" s="40"/>
      <c r="QCX60" s="40"/>
      <c r="QCY60" s="40"/>
      <c r="QCZ60" s="40"/>
      <c r="QDA60" s="40"/>
      <c r="QDB60" s="40"/>
      <c r="QDC60" s="40"/>
      <c r="QDE60" s="40"/>
      <c r="QDF60" s="40"/>
      <c r="QDG60" s="40"/>
      <c r="QDH60" s="40"/>
      <c r="QDI60" s="40"/>
      <c r="QDJ60" s="40"/>
      <c r="QDK60" s="40"/>
      <c r="QDL60" s="40"/>
      <c r="QDM60" s="40"/>
      <c r="QDN60" s="40"/>
      <c r="QDO60" s="40"/>
      <c r="QDP60" s="40"/>
      <c r="QDQ60" s="40"/>
      <c r="QDR60" s="40"/>
      <c r="QDS60" s="40"/>
      <c r="QDU60" s="40"/>
      <c r="QDV60" s="40"/>
      <c r="QDW60" s="40"/>
      <c r="QDX60" s="40"/>
      <c r="QDY60" s="40"/>
      <c r="QDZ60" s="40"/>
      <c r="QEA60" s="40"/>
      <c r="QEB60" s="40"/>
      <c r="QEC60" s="40"/>
      <c r="QED60" s="40"/>
      <c r="QEE60" s="40"/>
      <c r="QEF60" s="40"/>
      <c r="QEG60" s="40"/>
      <c r="QEH60" s="40"/>
      <c r="QEI60" s="40"/>
      <c r="QEK60" s="40"/>
      <c r="QEL60" s="40"/>
      <c r="QEM60" s="40"/>
      <c r="QEN60" s="40"/>
      <c r="QEO60" s="40"/>
      <c r="QEP60" s="40"/>
      <c r="QEQ60" s="40"/>
      <c r="QER60" s="40"/>
      <c r="QES60" s="40"/>
      <c r="QET60" s="40"/>
      <c r="QEU60" s="40"/>
      <c r="QEV60" s="40"/>
      <c r="QEW60" s="40"/>
      <c r="QEX60" s="40"/>
      <c r="QEY60" s="40"/>
      <c r="QFA60" s="40"/>
      <c r="QFB60" s="40"/>
      <c r="QFC60" s="40"/>
      <c r="QFD60" s="40"/>
      <c r="QFE60" s="40"/>
      <c r="QFF60" s="40"/>
      <c r="QFG60" s="40"/>
      <c r="QFH60" s="40"/>
      <c r="QFI60" s="40"/>
      <c r="QFJ60" s="40"/>
      <c r="QFK60" s="40"/>
      <c r="QFL60" s="40"/>
      <c r="QFM60" s="40"/>
      <c r="QFN60" s="40"/>
      <c r="QFO60" s="40"/>
      <c r="QFQ60" s="40"/>
      <c r="QFR60" s="40"/>
      <c r="QFS60" s="40"/>
      <c r="QFT60" s="40"/>
      <c r="QFU60" s="40"/>
      <c r="QFV60" s="40"/>
      <c r="QFW60" s="40"/>
      <c r="QFX60" s="40"/>
      <c r="QFY60" s="40"/>
      <c r="QFZ60" s="40"/>
      <c r="QGA60" s="40"/>
      <c r="QGB60" s="40"/>
      <c r="QGC60" s="40"/>
      <c r="QGD60" s="40"/>
      <c r="QGE60" s="40"/>
      <c r="QGG60" s="40"/>
      <c r="QGH60" s="40"/>
      <c r="QGI60" s="40"/>
      <c r="QGJ60" s="40"/>
      <c r="QGK60" s="40"/>
      <c r="QGL60" s="40"/>
      <c r="QGM60" s="40"/>
      <c r="QGN60" s="40"/>
      <c r="QGO60" s="40"/>
      <c r="QGP60" s="40"/>
      <c r="QGQ60" s="40"/>
      <c r="QGR60" s="40"/>
      <c r="QGS60" s="40"/>
      <c r="QGT60" s="40"/>
      <c r="QGU60" s="40"/>
      <c r="QGW60" s="40"/>
      <c r="QGX60" s="40"/>
      <c r="QGY60" s="40"/>
      <c r="QGZ60" s="40"/>
      <c r="QHA60" s="40"/>
      <c r="QHB60" s="40"/>
      <c r="QHC60" s="40"/>
      <c r="QHD60" s="40"/>
      <c r="QHE60" s="40"/>
      <c r="QHF60" s="40"/>
      <c r="QHG60" s="40"/>
      <c r="QHH60" s="40"/>
      <c r="QHI60" s="40"/>
      <c r="QHJ60" s="40"/>
      <c r="QHK60" s="40"/>
      <c r="QHM60" s="40"/>
      <c r="QHN60" s="40"/>
      <c r="QHO60" s="40"/>
      <c r="QHP60" s="40"/>
      <c r="QHQ60" s="40"/>
      <c r="QHR60" s="40"/>
      <c r="QHS60" s="40"/>
      <c r="QHT60" s="40"/>
      <c r="QHU60" s="40"/>
      <c r="QHV60" s="40"/>
      <c r="QHW60" s="40"/>
      <c r="QHX60" s="40"/>
      <c r="QHY60" s="40"/>
      <c r="QHZ60" s="40"/>
      <c r="QIA60" s="40"/>
      <c r="QIC60" s="40"/>
      <c r="QID60" s="40"/>
      <c r="QIE60" s="40"/>
      <c r="QIF60" s="40"/>
      <c r="QIG60" s="40"/>
      <c r="QIH60" s="40"/>
      <c r="QII60" s="40"/>
      <c r="QIJ60" s="40"/>
      <c r="QIK60" s="40"/>
      <c r="QIL60" s="40"/>
      <c r="QIM60" s="40"/>
      <c r="QIN60" s="40"/>
      <c r="QIO60" s="40"/>
      <c r="QIP60" s="40"/>
      <c r="QIQ60" s="40"/>
      <c r="QIS60" s="40"/>
      <c r="QIT60" s="40"/>
      <c r="QIU60" s="40"/>
      <c r="QIV60" s="40"/>
      <c r="QIW60" s="40"/>
      <c r="QIX60" s="40"/>
      <c r="QIY60" s="40"/>
      <c r="QIZ60" s="40"/>
      <c r="QJA60" s="40"/>
      <c r="QJB60" s="40"/>
      <c r="QJC60" s="40"/>
      <c r="QJD60" s="40"/>
      <c r="QJE60" s="40"/>
      <c r="QJF60" s="40"/>
      <c r="QJG60" s="40"/>
      <c r="QJI60" s="40"/>
      <c r="QJJ60" s="40"/>
      <c r="QJK60" s="40"/>
      <c r="QJL60" s="40"/>
      <c r="QJM60" s="40"/>
      <c r="QJN60" s="40"/>
      <c r="QJO60" s="40"/>
      <c r="QJP60" s="40"/>
      <c r="QJQ60" s="40"/>
      <c r="QJR60" s="40"/>
      <c r="QJS60" s="40"/>
      <c r="QJT60" s="40"/>
      <c r="QJU60" s="40"/>
      <c r="QJV60" s="40"/>
      <c r="QJW60" s="40"/>
      <c r="QJY60" s="40"/>
      <c r="QJZ60" s="40"/>
      <c r="QKA60" s="40"/>
      <c r="QKB60" s="40"/>
      <c r="QKC60" s="40"/>
      <c r="QKD60" s="40"/>
      <c r="QKE60" s="40"/>
      <c r="QKF60" s="40"/>
      <c r="QKG60" s="40"/>
      <c r="QKH60" s="40"/>
      <c r="QKI60" s="40"/>
      <c r="QKJ60" s="40"/>
      <c r="QKK60" s="40"/>
      <c r="QKL60" s="40"/>
      <c r="QKM60" s="40"/>
      <c r="QKO60" s="40"/>
      <c r="QKP60" s="40"/>
      <c r="QKQ60" s="40"/>
      <c r="QKR60" s="40"/>
      <c r="QKS60" s="40"/>
      <c r="QKT60" s="40"/>
      <c r="QKU60" s="40"/>
      <c r="QKV60" s="40"/>
      <c r="QKW60" s="40"/>
      <c r="QKX60" s="40"/>
      <c r="QKY60" s="40"/>
      <c r="QKZ60" s="40"/>
      <c r="QLA60" s="40"/>
      <c r="QLB60" s="40"/>
      <c r="QLC60" s="40"/>
      <c r="QLE60" s="40"/>
      <c r="QLF60" s="40"/>
      <c r="QLG60" s="40"/>
      <c r="QLH60" s="40"/>
      <c r="QLI60" s="40"/>
      <c r="QLJ60" s="40"/>
      <c r="QLK60" s="40"/>
      <c r="QLL60" s="40"/>
      <c r="QLM60" s="40"/>
      <c r="QLN60" s="40"/>
      <c r="QLO60" s="40"/>
      <c r="QLP60" s="40"/>
      <c r="QLQ60" s="40"/>
      <c r="QLR60" s="40"/>
      <c r="QLS60" s="40"/>
      <c r="QLU60" s="40"/>
      <c r="QLV60" s="40"/>
      <c r="QLW60" s="40"/>
      <c r="QLX60" s="40"/>
      <c r="QLY60" s="40"/>
      <c r="QLZ60" s="40"/>
      <c r="QMA60" s="40"/>
      <c r="QMB60" s="40"/>
      <c r="QMC60" s="40"/>
      <c r="QMD60" s="40"/>
      <c r="QME60" s="40"/>
      <c r="QMF60" s="40"/>
      <c r="QMG60" s="40"/>
      <c r="QMH60" s="40"/>
      <c r="QMI60" s="40"/>
      <c r="QMK60" s="40"/>
      <c r="QML60" s="40"/>
      <c r="QMM60" s="40"/>
      <c r="QMN60" s="40"/>
      <c r="QMO60" s="40"/>
      <c r="QMP60" s="40"/>
      <c r="QMQ60" s="40"/>
      <c r="QMR60" s="40"/>
      <c r="QMS60" s="40"/>
      <c r="QMT60" s="40"/>
      <c r="QMU60" s="40"/>
      <c r="QMV60" s="40"/>
      <c r="QMW60" s="40"/>
      <c r="QMX60" s="40"/>
      <c r="QMY60" s="40"/>
      <c r="QNA60" s="40"/>
      <c r="QNB60" s="40"/>
      <c r="QNC60" s="40"/>
      <c r="QND60" s="40"/>
      <c r="QNE60" s="40"/>
      <c r="QNF60" s="40"/>
      <c r="QNG60" s="40"/>
      <c r="QNH60" s="40"/>
      <c r="QNI60" s="40"/>
      <c r="QNJ60" s="40"/>
      <c r="QNK60" s="40"/>
      <c r="QNL60" s="40"/>
      <c r="QNM60" s="40"/>
      <c r="QNN60" s="40"/>
      <c r="QNO60" s="40"/>
      <c r="QNQ60" s="40"/>
      <c r="QNR60" s="40"/>
      <c r="QNS60" s="40"/>
      <c r="QNT60" s="40"/>
      <c r="QNU60" s="40"/>
      <c r="QNV60" s="40"/>
      <c r="QNW60" s="40"/>
      <c r="QNX60" s="40"/>
      <c r="QNY60" s="40"/>
      <c r="QNZ60" s="40"/>
      <c r="QOA60" s="40"/>
      <c r="QOB60" s="40"/>
      <c r="QOC60" s="40"/>
      <c r="QOD60" s="40"/>
      <c r="QOE60" s="40"/>
      <c r="QOG60" s="40"/>
      <c r="QOH60" s="40"/>
      <c r="QOI60" s="40"/>
      <c r="QOJ60" s="40"/>
      <c r="QOK60" s="40"/>
      <c r="QOL60" s="40"/>
      <c r="QOM60" s="40"/>
      <c r="QON60" s="40"/>
      <c r="QOO60" s="40"/>
      <c r="QOP60" s="40"/>
      <c r="QOQ60" s="40"/>
      <c r="QOR60" s="40"/>
      <c r="QOS60" s="40"/>
      <c r="QOT60" s="40"/>
      <c r="QOU60" s="40"/>
      <c r="QOW60" s="40"/>
      <c r="QOX60" s="40"/>
      <c r="QOY60" s="40"/>
      <c r="QOZ60" s="40"/>
      <c r="QPA60" s="40"/>
      <c r="QPB60" s="40"/>
      <c r="QPC60" s="40"/>
      <c r="QPD60" s="40"/>
      <c r="QPE60" s="40"/>
      <c r="QPF60" s="40"/>
      <c r="QPG60" s="40"/>
      <c r="QPH60" s="40"/>
      <c r="QPI60" s="40"/>
      <c r="QPJ60" s="40"/>
      <c r="QPK60" s="40"/>
      <c r="QPM60" s="40"/>
      <c r="QPN60" s="40"/>
      <c r="QPO60" s="40"/>
      <c r="QPP60" s="40"/>
      <c r="QPQ60" s="40"/>
      <c r="QPR60" s="40"/>
      <c r="QPS60" s="40"/>
      <c r="QPT60" s="40"/>
      <c r="QPU60" s="40"/>
      <c r="QPV60" s="40"/>
      <c r="QPW60" s="40"/>
      <c r="QPX60" s="40"/>
      <c r="QPY60" s="40"/>
      <c r="QPZ60" s="40"/>
      <c r="QQA60" s="40"/>
      <c r="QQC60" s="40"/>
      <c r="QQD60" s="40"/>
      <c r="QQE60" s="40"/>
      <c r="QQF60" s="40"/>
      <c r="QQG60" s="40"/>
      <c r="QQH60" s="40"/>
      <c r="QQI60" s="40"/>
      <c r="QQJ60" s="40"/>
      <c r="QQK60" s="40"/>
      <c r="QQL60" s="40"/>
      <c r="QQM60" s="40"/>
      <c r="QQN60" s="40"/>
      <c r="QQO60" s="40"/>
      <c r="QQP60" s="40"/>
      <c r="QQQ60" s="40"/>
      <c r="QQS60" s="40"/>
      <c r="QQT60" s="40"/>
      <c r="QQU60" s="40"/>
      <c r="QQV60" s="40"/>
      <c r="QQW60" s="40"/>
      <c r="QQX60" s="40"/>
      <c r="QQY60" s="40"/>
      <c r="QQZ60" s="40"/>
      <c r="QRA60" s="40"/>
      <c r="QRB60" s="40"/>
      <c r="QRC60" s="40"/>
      <c r="QRD60" s="40"/>
      <c r="QRE60" s="40"/>
      <c r="QRF60" s="40"/>
      <c r="QRG60" s="40"/>
      <c r="QRI60" s="40"/>
      <c r="QRJ60" s="40"/>
      <c r="QRK60" s="40"/>
      <c r="QRL60" s="40"/>
      <c r="QRM60" s="40"/>
      <c r="QRN60" s="40"/>
      <c r="QRO60" s="40"/>
      <c r="QRP60" s="40"/>
      <c r="QRQ60" s="40"/>
      <c r="QRR60" s="40"/>
      <c r="QRS60" s="40"/>
      <c r="QRT60" s="40"/>
      <c r="QRU60" s="40"/>
      <c r="QRV60" s="40"/>
      <c r="QRW60" s="40"/>
      <c r="QRY60" s="40"/>
      <c r="QRZ60" s="40"/>
      <c r="QSA60" s="40"/>
      <c r="QSB60" s="40"/>
      <c r="QSC60" s="40"/>
      <c r="QSD60" s="40"/>
      <c r="QSE60" s="40"/>
      <c r="QSF60" s="40"/>
      <c r="QSG60" s="40"/>
      <c r="QSH60" s="40"/>
      <c r="QSI60" s="40"/>
      <c r="QSJ60" s="40"/>
      <c r="QSK60" s="40"/>
      <c r="QSL60" s="40"/>
      <c r="QSM60" s="40"/>
      <c r="QSO60" s="40"/>
      <c r="QSP60" s="40"/>
      <c r="QSQ60" s="40"/>
      <c r="QSR60" s="40"/>
      <c r="QSS60" s="40"/>
      <c r="QST60" s="40"/>
      <c r="QSU60" s="40"/>
      <c r="QSV60" s="40"/>
      <c r="QSW60" s="40"/>
      <c r="QSX60" s="40"/>
      <c r="QSY60" s="40"/>
      <c r="QSZ60" s="40"/>
      <c r="QTA60" s="40"/>
      <c r="QTB60" s="40"/>
      <c r="QTC60" s="40"/>
      <c r="QTE60" s="40"/>
      <c r="QTF60" s="40"/>
      <c r="QTG60" s="40"/>
      <c r="QTH60" s="40"/>
      <c r="QTI60" s="40"/>
      <c r="QTJ60" s="40"/>
      <c r="QTK60" s="40"/>
      <c r="QTL60" s="40"/>
      <c r="QTM60" s="40"/>
      <c r="QTN60" s="40"/>
      <c r="QTO60" s="40"/>
      <c r="QTP60" s="40"/>
      <c r="QTQ60" s="40"/>
      <c r="QTR60" s="40"/>
      <c r="QTS60" s="40"/>
      <c r="QTU60" s="40"/>
      <c r="QTV60" s="40"/>
      <c r="QTW60" s="40"/>
      <c r="QTX60" s="40"/>
      <c r="QTY60" s="40"/>
      <c r="QTZ60" s="40"/>
      <c r="QUA60" s="40"/>
      <c r="QUB60" s="40"/>
      <c r="QUC60" s="40"/>
      <c r="QUD60" s="40"/>
      <c r="QUE60" s="40"/>
      <c r="QUF60" s="40"/>
      <c r="QUG60" s="40"/>
      <c r="QUH60" s="40"/>
      <c r="QUI60" s="40"/>
      <c r="QUK60" s="40"/>
      <c r="QUL60" s="40"/>
      <c r="QUM60" s="40"/>
      <c r="QUN60" s="40"/>
      <c r="QUO60" s="40"/>
      <c r="QUP60" s="40"/>
      <c r="QUQ60" s="40"/>
      <c r="QUR60" s="40"/>
      <c r="QUS60" s="40"/>
      <c r="QUT60" s="40"/>
      <c r="QUU60" s="40"/>
      <c r="QUV60" s="40"/>
      <c r="QUW60" s="40"/>
      <c r="QUX60" s="40"/>
      <c r="QUY60" s="40"/>
      <c r="QVA60" s="40"/>
      <c r="QVB60" s="40"/>
      <c r="QVC60" s="40"/>
      <c r="QVD60" s="40"/>
      <c r="QVE60" s="40"/>
      <c r="QVF60" s="40"/>
      <c r="QVG60" s="40"/>
      <c r="QVH60" s="40"/>
      <c r="QVI60" s="40"/>
      <c r="QVJ60" s="40"/>
      <c r="QVK60" s="40"/>
      <c r="QVL60" s="40"/>
      <c r="QVM60" s="40"/>
      <c r="QVN60" s="40"/>
      <c r="QVO60" s="40"/>
      <c r="QVQ60" s="40"/>
      <c r="QVR60" s="40"/>
      <c r="QVS60" s="40"/>
      <c r="QVT60" s="40"/>
      <c r="QVU60" s="40"/>
      <c r="QVV60" s="40"/>
      <c r="QVW60" s="40"/>
      <c r="QVX60" s="40"/>
      <c r="QVY60" s="40"/>
      <c r="QVZ60" s="40"/>
      <c r="QWA60" s="40"/>
      <c r="QWB60" s="40"/>
      <c r="QWC60" s="40"/>
      <c r="QWD60" s="40"/>
      <c r="QWE60" s="40"/>
      <c r="QWG60" s="40"/>
      <c r="QWH60" s="40"/>
      <c r="QWI60" s="40"/>
      <c r="QWJ60" s="40"/>
      <c r="QWK60" s="40"/>
      <c r="QWL60" s="40"/>
      <c r="QWM60" s="40"/>
      <c r="QWN60" s="40"/>
      <c r="QWO60" s="40"/>
      <c r="QWP60" s="40"/>
      <c r="QWQ60" s="40"/>
      <c r="QWR60" s="40"/>
      <c r="QWS60" s="40"/>
      <c r="QWT60" s="40"/>
      <c r="QWU60" s="40"/>
      <c r="QWW60" s="40"/>
      <c r="QWX60" s="40"/>
      <c r="QWY60" s="40"/>
      <c r="QWZ60" s="40"/>
      <c r="QXA60" s="40"/>
      <c r="QXB60" s="40"/>
      <c r="QXC60" s="40"/>
      <c r="QXD60" s="40"/>
      <c r="QXE60" s="40"/>
      <c r="QXF60" s="40"/>
      <c r="QXG60" s="40"/>
      <c r="QXH60" s="40"/>
      <c r="QXI60" s="40"/>
      <c r="QXJ60" s="40"/>
      <c r="QXK60" s="40"/>
      <c r="QXM60" s="40"/>
      <c r="QXN60" s="40"/>
      <c r="QXO60" s="40"/>
      <c r="QXP60" s="40"/>
      <c r="QXQ60" s="40"/>
      <c r="QXR60" s="40"/>
      <c r="QXS60" s="40"/>
      <c r="QXT60" s="40"/>
      <c r="QXU60" s="40"/>
      <c r="QXV60" s="40"/>
      <c r="QXW60" s="40"/>
      <c r="QXX60" s="40"/>
      <c r="QXY60" s="40"/>
      <c r="QXZ60" s="40"/>
      <c r="QYA60" s="40"/>
      <c r="QYC60" s="40"/>
      <c r="QYD60" s="40"/>
      <c r="QYE60" s="40"/>
      <c r="QYF60" s="40"/>
      <c r="QYG60" s="40"/>
      <c r="QYH60" s="40"/>
      <c r="QYI60" s="40"/>
      <c r="QYJ60" s="40"/>
      <c r="QYK60" s="40"/>
      <c r="QYL60" s="40"/>
      <c r="QYM60" s="40"/>
      <c r="QYN60" s="40"/>
      <c r="QYO60" s="40"/>
      <c r="QYP60" s="40"/>
      <c r="QYQ60" s="40"/>
      <c r="QYS60" s="40"/>
      <c r="QYT60" s="40"/>
      <c r="QYU60" s="40"/>
      <c r="QYV60" s="40"/>
      <c r="QYW60" s="40"/>
      <c r="QYX60" s="40"/>
      <c r="QYY60" s="40"/>
      <c r="QYZ60" s="40"/>
      <c r="QZA60" s="40"/>
      <c r="QZB60" s="40"/>
      <c r="QZC60" s="40"/>
      <c r="QZD60" s="40"/>
      <c r="QZE60" s="40"/>
      <c r="QZF60" s="40"/>
      <c r="QZG60" s="40"/>
      <c r="QZI60" s="40"/>
      <c r="QZJ60" s="40"/>
      <c r="QZK60" s="40"/>
      <c r="QZL60" s="40"/>
      <c r="QZM60" s="40"/>
      <c r="QZN60" s="40"/>
      <c r="QZO60" s="40"/>
      <c r="QZP60" s="40"/>
      <c r="QZQ60" s="40"/>
      <c r="QZR60" s="40"/>
      <c r="QZS60" s="40"/>
      <c r="QZT60" s="40"/>
      <c r="QZU60" s="40"/>
      <c r="QZV60" s="40"/>
      <c r="QZW60" s="40"/>
      <c r="QZY60" s="40"/>
      <c r="QZZ60" s="40"/>
      <c r="RAA60" s="40"/>
      <c r="RAB60" s="40"/>
      <c r="RAC60" s="40"/>
      <c r="RAD60" s="40"/>
      <c r="RAE60" s="40"/>
      <c r="RAF60" s="40"/>
      <c r="RAG60" s="40"/>
      <c r="RAH60" s="40"/>
      <c r="RAI60" s="40"/>
      <c r="RAJ60" s="40"/>
      <c r="RAK60" s="40"/>
      <c r="RAL60" s="40"/>
      <c r="RAM60" s="40"/>
      <c r="RAO60" s="40"/>
      <c r="RAP60" s="40"/>
      <c r="RAQ60" s="40"/>
      <c r="RAR60" s="40"/>
      <c r="RAS60" s="40"/>
      <c r="RAT60" s="40"/>
      <c r="RAU60" s="40"/>
      <c r="RAV60" s="40"/>
      <c r="RAW60" s="40"/>
      <c r="RAX60" s="40"/>
      <c r="RAY60" s="40"/>
      <c r="RAZ60" s="40"/>
      <c r="RBA60" s="40"/>
      <c r="RBB60" s="40"/>
      <c r="RBC60" s="40"/>
      <c r="RBE60" s="40"/>
      <c r="RBF60" s="40"/>
      <c r="RBG60" s="40"/>
      <c r="RBH60" s="40"/>
      <c r="RBI60" s="40"/>
      <c r="RBJ60" s="40"/>
      <c r="RBK60" s="40"/>
      <c r="RBL60" s="40"/>
      <c r="RBM60" s="40"/>
      <c r="RBN60" s="40"/>
      <c r="RBO60" s="40"/>
      <c r="RBP60" s="40"/>
      <c r="RBQ60" s="40"/>
      <c r="RBR60" s="40"/>
      <c r="RBS60" s="40"/>
      <c r="RBU60" s="40"/>
      <c r="RBV60" s="40"/>
      <c r="RBW60" s="40"/>
      <c r="RBX60" s="40"/>
      <c r="RBY60" s="40"/>
      <c r="RBZ60" s="40"/>
      <c r="RCA60" s="40"/>
      <c r="RCB60" s="40"/>
      <c r="RCC60" s="40"/>
      <c r="RCD60" s="40"/>
      <c r="RCE60" s="40"/>
      <c r="RCF60" s="40"/>
      <c r="RCG60" s="40"/>
      <c r="RCH60" s="40"/>
      <c r="RCI60" s="40"/>
      <c r="RCK60" s="40"/>
      <c r="RCL60" s="40"/>
      <c r="RCM60" s="40"/>
      <c r="RCN60" s="40"/>
      <c r="RCO60" s="40"/>
      <c r="RCP60" s="40"/>
      <c r="RCQ60" s="40"/>
      <c r="RCR60" s="40"/>
      <c r="RCS60" s="40"/>
      <c r="RCT60" s="40"/>
      <c r="RCU60" s="40"/>
      <c r="RCV60" s="40"/>
      <c r="RCW60" s="40"/>
      <c r="RCX60" s="40"/>
      <c r="RCY60" s="40"/>
      <c r="RDA60" s="40"/>
      <c r="RDB60" s="40"/>
      <c r="RDC60" s="40"/>
      <c r="RDD60" s="40"/>
      <c r="RDE60" s="40"/>
      <c r="RDF60" s="40"/>
      <c r="RDG60" s="40"/>
      <c r="RDH60" s="40"/>
      <c r="RDI60" s="40"/>
      <c r="RDJ60" s="40"/>
      <c r="RDK60" s="40"/>
      <c r="RDL60" s="40"/>
      <c r="RDM60" s="40"/>
      <c r="RDN60" s="40"/>
      <c r="RDO60" s="40"/>
      <c r="RDQ60" s="40"/>
      <c r="RDR60" s="40"/>
      <c r="RDS60" s="40"/>
      <c r="RDT60" s="40"/>
      <c r="RDU60" s="40"/>
      <c r="RDV60" s="40"/>
      <c r="RDW60" s="40"/>
      <c r="RDX60" s="40"/>
      <c r="RDY60" s="40"/>
      <c r="RDZ60" s="40"/>
      <c r="REA60" s="40"/>
      <c r="REB60" s="40"/>
      <c r="REC60" s="40"/>
      <c r="RED60" s="40"/>
      <c r="REE60" s="40"/>
      <c r="REG60" s="40"/>
      <c r="REH60" s="40"/>
      <c r="REI60" s="40"/>
      <c r="REJ60" s="40"/>
      <c r="REK60" s="40"/>
      <c r="REL60" s="40"/>
      <c r="REM60" s="40"/>
      <c r="REN60" s="40"/>
      <c r="REO60" s="40"/>
      <c r="REP60" s="40"/>
      <c r="REQ60" s="40"/>
      <c r="RER60" s="40"/>
      <c r="RES60" s="40"/>
      <c r="RET60" s="40"/>
      <c r="REU60" s="40"/>
      <c r="REW60" s="40"/>
      <c r="REX60" s="40"/>
      <c r="REY60" s="40"/>
      <c r="REZ60" s="40"/>
      <c r="RFA60" s="40"/>
      <c r="RFB60" s="40"/>
      <c r="RFC60" s="40"/>
      <c r="RFD60" s="40"/>
      <c r="RFE60" s="40"/>
      <c r="RFF60" s="40"/>
      <c r="RFG60" s="40"/>
      <c r="RFH60" s="40"/>
      <c r="RFI60" s="40"/>
      <c r="RFJ60" s="40"/>
      <c r="RFK60" s="40"/>
      <c r="RFM60" s="40"/>
      <c r="RFN60" s="40"/>
      <c r="RFO60" s="40"/>
      <c r="RFP60" s="40"/>
      <c r="RFQ60" s="40"/>
      <c r="RFR60" s="40"/>
      <c r="RFS60" s="40"/>
      <c r="RFT60" s="40"/>
      <c r="RFU60" s="40"/>
      <c r="RFV60" s="40"/>
      <c r="RFW60" s="40"/>
      <c r="RFX60" s="40"/>
      <c r="RFY60" s="40"/>
      <c r="RFZ60" s="40"/>
      <c r="RGA60" s="40"/>
      <c r="RGC60" s="40"/>
      <c r="RGD60" s="40"/>
      <c r="RGE60" s="40"/>
      <c r="RGF60" s="40"/>
      <c r="RGG60" s="40"/>
      <c r="RGH60" s="40"/>
      <c r="RGI60" s="40"/>
      <c r="RGJ60" s="40"/>
      <c r="RGK60" s="40"/>
      <c r="RGL60" s="40"/>
      <c r="RGM60" s="40"/>
      <c r="RGN60" s="40"/>
      <c r="RGO60" s="40"/>
      <c r="RGP60" s="40"/>
      <c r="RGQ60" s="40"/>
      <c r="RGS60" s="40"/>
      <c r="RGT60" s="40"/>
      <c r="RGU60" s="40"/>
      <c r="RGV60" s="40"/>
      <c r="RGW60" s="40"/>
      <c r="RGX60" s="40"/>
      <c r="RGY60" s="40"/>
      <c r="RGZ60" s="40"/>
      <c r="RHA60" s="40"/>
      <c r="RHB60" s="40"/>
      <c r="RHC60" s="40"/>
      <c r="RHD60" s="40"/>
      <c r="RHE60" s="40"/>
      <c r="RHF60" s="40"/>
      <c r="RHG60" s="40"/>
      <c r="RHI60" s="40"/>
      <c r="RHJ60" s="40"/>
      <c r="RHK60" s="40"/>
      <c r="RHL60" s="40"/>
      <c r="RHM60" s="40"/>
      <c r="RHN60" s="40"/>
      <c r="RHO60" s="40"/>
      <c r="RHP60" s="40"/>
      <c r="RHQ60" s="40"/>
      <c r="RHR60" s="40"/>
      <c r="RHS60" s="40"/>
      <c r="RHT60" s="40"/>
      <c r="RHU60" s="40"/>
      <c r="RHV60" s="40"/>
      <c r="RHW60" s="40"/>
      <c r="RHY60" s="40"/>
      <c r="RHZ60" s="40"/>
      <c r="RIA60" s="40"/>
      <c r="RIB60" s="40"/>
      <c r="RIC60" s="40"/>
      <c r="RID60" s="40"/>
      <c r="RIE60" s="40"/>
      <c r="RIF60" s="40"/>
      <c r="RIG60" s="40"/>
      <c r="RIH60" s="40"/>
      <c r="RII60" s="40"/>
      <c r="RIJ60" s="40"/>
      <c r="RIK60" s="40"/>
      <c r="RIL60" s="40"/>
      <c r="RIM60" s="40"/>
      <c r="RIO60" s="40"/>
      <c r="RIP60" s="40"/>
      <c r="RIQ60" s="40"/>
      <c r="RIR60" s="40"/>
      <c r="RIS60" s="40"/>
      <c r="RIT60" s="40"/>
      <c r="RIU60" s="40"/>
      <c r="RIV60" s="40"/>
      <c r="RIW60" s="40"/>
      <c r="RIX60" s="40"/>
      <c r="RIY60" s="40"/>
      <c r="RIZ60" s="40"/>
      <c r="RJA60" s="40"/>
      <c r="RJB60" s="40"/>
      <c r="RJC60" s="40"/>
      <c r="RJE60" s="40"/>
      <c r="RJF60" s="40"/>
      <c r="RJG60" s="40"/>
      <c r="RJH60" s="40"/>
      <c r="RJI60" s="40"/>
      <c r="RJJ60" s="40"/>
      <c r="RJK60" s="40"/>
      <c r="RJL60" s="40"/>
      <c r="RJM60" s="40"/>
      <c r="RJN60" s="40"/>
      <c r="RJO60" s="40"/>
      <c r="RJP60" s="40"/>
      <c r="RJQ60" s="40"/>
      <c r="RJR60" s="40"/>
      <c r="RJS60" s="40"/>
      <c r="RJU60" s="40"/>
      <c r="RJV60" s="40"/>
      <c r="RJW60" s="40"/>
      <c r="RJX60" s="40"/>
      <c r="RJY60" s="40"/>
      <c r="RJZ60" s="40"/>
      <c r="RKA60" s="40"/>
      <c r="RKB60" s="40"/>
      <c r="RKC60" s="40"/>
      <c r="RKD60" s="40"/>
      <c r="RKE60" s="40"/>
      <c r="RKF60" s="40"/>
      <c r="RKG60" s="40"/>
      <c r="RKH60" s="40"/>
      <c r="RKI60" s="40"/>
      <c r="RKK60" s="40"/>
      <c r="RKL60" s="40"/>
      <c r="RKM60" s="40"/>
      <c r="RKN60" s="40"/>
      <c r="RKO60" s="40"/>
      <c r="RKP60" s="40"/>
      <c r="RKQ60" s="40"/>
      <c r="RKR60" s="40"/>
      <c r="RKS60" s="40"/>
      <c r="RKT60" s="40"/>
      <c r="RKU60" s="40"/>
      <c r="RKV60" s="40"/>
      <c r="RKW60" s="40"/>
      <c r="RKX60" s="40"/>
      <c r="RKY60" s="40"/>
      <c r="RLA60" s="40"/>
      <c r="RLB60" s="40"/>
      <c r="RLC60" s="40"/>
      <c r="RLD60" s="40"/>
      <c r="RLE60" s="40"/>
      <c r="RLF60" s="40"/>
      <c r="RLG60" s="40"/>
      <c r="RLH60" s="40"/>
      <c r="RLI60" s="40"/>
      <c r="RLJ60" s="40"/>
      <c r="RLK60" s="40"/>
      <c r="RLL60" s="40"/>
      <c r="RLM60" s="40"/>
      <c r="RLN60" s="40"/>
      <c r="RLO60" s="40"/>
      <c r="RLQ60" s="40"/>
      <c r="RLR60" s="40"/>
      <c r="RLS60" s="40"/>
      <c r="RLT60" s="40"/>
      <c r="RLU60" s="40"/>
      <c r="RLV60" s="40"/>
      <c r="RLW60" s="40"/>
      <c r="RLX60" s="40"/>
      <c r="RLY60" s="40"/>
      <c r="RLZ60" s="40"/>
      <c r="RMA60" s="40"/>
      <c r="RMB60" s="40"/>
      <c r="RMC60" s="40"/>
      <c r="RMD60" s="40"/>
      <c r="RME60" s="40"/>
      <c r="RMG60" s="40"/>
      <c r="RMH60" s="40"/>
      <c r="RMI60" s="40"/>
      <c r="RMJ60" s="40"/>
      <c r="RMK60" s="40"/>
      <c r="RML60" s="40"/>
      <c r="RMM60" s="40"/>
      <c r="RMN60" s="40"/>
      <c r="RMO60" s="40"/>
      <c r="RMP60" s="40"/>
      <c r="RMQ60" s="40"/>
      <c r="RMR60" s="40"/>
      <c r="RMS60" s="40"/>
      <c r="RMT60" s="40"/>
      <c r="RMU60" s="40"/>
      <c r="RMW60" s="40"/>
      <c r="RMX60" s="40"/>
      <c r="RMY60" s="40"/>
      <c r="RMZ60" s="40"/>
      <c r="RNA60" s="40"/>
      <c r="RNB60" s="40"/>
      <c r="RNC60" s="40"/>
      <c r="RND60" s="40"/>
      <c r="RNE60" s="40"/>
      <c r="RNF60" s="40"/>
      <c r="RNG60" s="40"/>
      <c r="RNH60" s="40"/>
      <c r="RNI60" s="40"/>
      <c r="RNJ60" s="40"/>
      <c r="RNK60" s="40"/>
      <c r="RNM60" s="40"/>
      <c r="RNN60" s="40"/>
      <c r="RNO60" s="40"/>
      <c r="RNP60" s="40"/>
      <c r="RNQ60" s="40"/>
      <c r="RNR60" s="40"/>
      <c r="RNS60" s="40"/>
      <c r="RNT60" s="40"/>
      <c r="RNU60" s="40"/>
      <c r="RNV60" s="40"/>
      <c r="RNW60" s="40"/>
      <c r="RNX60" s="40"/>
      <c r="RNY60" s="40"/>
      <c r="RNZ60" s="40"/>
      <c r="ROA60" s="40"/>
      <c r="ROC60" s="40"/>
      <c r="ROD60" s="40"/>
      <c r="ROE60" s="40"/>
      <c r="ROF60" s="40"/>
      <c r="ROG60" s="40"/>
      <c r="ROH60" s="40"/>
      <c r="ROI60" s="40"/>
      <c r="ROJ60" s="40"/>
      <c r="ROK60" s="40"/>
      <c r="ROL60" s="40"/>
      <c r="ROM60" s="40"/>
      <c r="RON60" s="40"/>
      <c r="ROO60" s="40"/>
      <c r="ROP60" s="40"/>
      <c r="ROQ60" s="40"/>
      <c r="ROS60" s="40"/>
      <c r="ROT60" s="40"/>
      <c r="ROU60" s="40"/>
      <c r="ROV60" s="40"/>
      <c r="ROW60" s="40"/>
      <c r="ROX60" s="40"/>
      <c r="ROY60" s="40"/>
      <c r="ROZ60" s="40"/>
      <c r="RPA60" s="40"/>
      <c r="RPB60" s="40"/>
      <c r="RPC60" s="40"/>
      <c r="RPD60" s="40"/>
      <c r="RPE60" s="40"/>
      <c r="RPF60" s="40"/>
      <c r="RPG60" s="40"/>
      <c r="RPI60" s="40"/>
      <c r="RPJ60" s="40"/>
      <c r="RPK60" s="40"/>
      <c r="RPL60" s="40"/>
      <c r="RPM60" s="40"/>
      <c r="RPN60" s="40"/>
      <c r="RPO60" s="40"/>
      <c r="RPP60" s="40"/>
      <c r="RPQ60" s="40"/>
      <c r="RPR60" s="40"/>
      <c r="RPS60" s="40"/>
      <c r="RPT60" s="40"/>
      <c r="RPU60" s="40"/>
      <c r="RPV60" s="40"/>
      <c r="RPW60" s="40"/>
      <c r="RPY60" s="40"/>
      <c r="RPZ60" s="40"/>
      <c r="RQA60" s="40"/>
      <c r="RQB60" s="40"/>
      <c r="RQC60" s="40"/>
      <c r="RQD60" s="40"/>
      <c r="RQE60" s="40"/>
      <c r="RQF60" s="40"/>
      <c r="RQG60" s="40"/>
      <c r="RQH60" s="40"/>
      <c r="RQI60" s="40"/>
      <c r="RQJ60" s="40"/>
      <c r="RQK60" s="40"/>
      <c r="RQL60" s="40"/>
      <c r="RQM60" s="40"/>
      <c r="RQO60" s="40"/>
      <c r="RQP60" s="40"/>
      <c r="RQQ60" s="40"/>
      <c r="RQR60" s="40"/>
      <c r="RQS60" s="40"/>
      <c r="RQT60" s="40"/>
      <c r="RQU60" s="40"/>
      <c r="RQV60" s="40"/>
      <c r="RQW60" s="40"/>
      <c r="RQX60" s="40"/>
      <c r="RQY60" s="40"/>
      <c r="RQZ60" s="40"/>
      <c r="RRA60" s="40"/>
      <c r="RRB60" s="40"/>
      <c r="RRC60" s="40"/>
      <c r="RRE60" s="40"/>
      <c r="RRF60" s="40"/>
      <c r="RRG60" s="40"/>
      <c r="RRH60" s="40"/>
      <c r="RRI60" s="40"/>
      <c r="RRJ60" s="40"/>
      <c r="RRK60" s="40"/>
      <c r="RRL60" s="40"/>
      <c r="RRM60" s="40"/>
      <c r="RRN60" s="40"/>
      <c r="RRO60" s="40"/>
      <c r="RRP60" s="40"/>
      <c r="RRQ60" s="40"/>
      <c r="RRR60" s="40"/>
      <c r="RRS60" s="40"/>
      <c r="RRU60" s="40"/>
      <c r="RRV60" s="40"/>
      <c r="RRW60" s="40"/>
      <c r="RRX60" s="40"/>
      <c r="RRY60" s="40"/>
      <c r="RRZ60" s="40"/>
      <c r="RSA60" s="40"/>
      <c r="RSB60" s="40"/>
      <c r="RSC60" s="40"/>
      <c r="RSD60" s="40"/>
      <c r="RSE60" s="40"/>
      <c r="RSF60" s="40"/>
      <c r="RSG60" s="40"/>
      <c r="RSH60" s="40"/>
      <c r="RSI60" s="40"/>
      <c r="RSK60" s="40"/>
      <c r="RSL60" s="40"/>
      <c r="RSM60" s="40"/>
      <c r="RSN60" s="40"/>
      <c r="RSO60" s="40"/>
      <c r="RSP60" s="40"/>
      <c r="RSQ60" s="40"/>
      <c r="RSR60" s="40"/>
      <c r="RSS60" s="40"/>
      <c r="RST60" s="40"/>
      <c r="RSU60" s="40"/>
      <c r="RSV60" s="40"/>
      <c r="RSW60" s="40"/>
      <c r="RSX60" s="40"/>
      <c r="RSY60" s="40"/>
      <c r="RTA60" s="40"/>
      <c r="RTB60" s="40"/>
      <c r="RTC60" s="40"/>
      <c r="RTD60" s="40"/>
      <c r="RTE60" s="40"/>
      <c r="RTF60" s="40"/>
      <c r="RTG60" s="40"/>
      <c r="RTH60" s="40"/>
      <c r="RTI60" s="40"/>
      <c r="RTJ60" s="40"/>
      <c r="RTK60" s="40"/>
      <c r="RTL60" s="40"/>
      <c r="RTM60" s="40"/>
      <c r="RTN60" s="40"/>
      <c r="RTO60" s="40"/>
      <c r="RTQ60" s="40"/>
      <c r="RTR60" s="40"/>
      <c r="RTS60" s="40"/>
      <c r="RTT60" s="40"/>
      <c r="RTU60" s="40"/>
      <c r="RTV60" s="40"/>
      <c r="RTW60" s="40"/>
      <c r="RTX60" s="40"/>
      <c r="RTY60" s="40"/>
      <c r="RTZ60" s="40"/>
      <c r="RUA60" s="40"/>
      <c r="RUB60" s="40"/>
      <c r="RUC60" s="40"/>
      <c r="RUD60" s="40"/>
      <c r="RUE60" s="40"/>
      <c r="RUG60" s="40"/>
      <c r="RUH60" s="40"/>
      <c r="RUI60" s="40"/>
      <c r="RUJ60" s="40"/>
      <c r="RUK60" s="40"/>
      <c r="RUL60" s="40"/>
      <c r="RUM60" s="40"/>
      <c r="RUN60" s="40"/>
      <c r="RUO60" s="40"/>
      <c r="RUP60" s="40"/>
      <c r="RUQ60" s="40"/>
      <c r="RUR60" s="40"/>
      <c r="RUS60" s="40"/>
      <c r="RUT60" s="40"/>
      <c r="RUU60" s="40"/>
      <c r="RUW60" s="40"/>
      <c r="RUX60" s="40"/>
      <c r="RUY60" s="40"/>
      <c r="RUZ60" s="40"/>
      <c r="RVA60" s="40"/>
      <c r="RVB60" s="40"/>
      <c r="RVC60" s="40"/>
      <c r="RVD60" s="40"/>
      <c r="RVE60" s="40"/>
      <c r="RVF60" s="40"/>
      <c r="RVG60" s="40"/>
      <c r="RVH60" s="40"/>
      <c r="RVI60" s="40"/>
      <c r="RVJ60" s="40"/>
      <c r="RVK60" s="40"/>
      <c r="RVM60" s="40"/>
      <c r="RVN60" s="40"/>
      <c r="RVO60" s="40"/>
      <c r="RVP60" s="40"/>
      <c r="RVQ60" s="40"/>
      <c r="RVR60" s="40"/>
      <c r="RVS60" s="40"/>
      <c r="RVT60" s="40"/>
      <c r="RVU60" s="40"/>
      <c r="RVV60" s="40"/>
      <c r="RVW60" s="40"/>
      <c r="RVX60" s="40"/>
      <c r="RVY60" s="40"/>
      <c r="RVZ60" s="40"/>
      <c r="RWA60" s="40"/>
      <c r="RWC60" s="40"/>
      <c r="RWD60" s="40"/>
      <c r="RWE60" s="40"/>
      <c r="RWF60" s="40"/>
      <c r="RWG60" s="40"/>
      <c r="RWH60" s="40"/>
      <c r="RWI60" s="40"/>
      <c r="RWJ60" s="40"/>
      <c r="RWK60" s="40"/>
      <c r="RWL60" s="40"/>
      <c r="RWM60" s="40"/>
      <c r="RWN60" s="40"/>
      <c r="RWO60" s="40"/>
      <c r="RWP60" s="40"/>
      <c r="RWQ60" s="40"/>
      <c r="RWS60" s="40"/>
      <c r="RWT60" s="40"/>
      <c r="RWU60" s="40"/>
      <c r="RWV60" s="40"/>
      <c r="RWW60" s="40"/>
      <c r="RWX60" s="40"/>
      <c r="RWY60" s="40"/>
      <c r="RWZ60" s="40"/>
      <c r="RXA60" s="40"/>
      <c r="RXB60" s="40"/>
      <c r="RXC60" s="40"/>
      <c r="RXD60" s="40"/>
      <c r="RXE60" s="40"/>
      <c r="RXF60" s="40"/>
      <c r="RXG60" s="40"/>
      <c r="RXI60" s="40"/>
      <c r="RXJ60" s="40"/>
      <c r="RXK60" s="40"/>
      <c r="RXL60" s="40"/>
      <c r="RXM60" s="40"/>
      <c r="RXN60" s="40"/>
      <c r="RXO60" s="40"/>
      <c r="RXP60" s="40"/>
      <c r="RXQ60" s="40"/>
      <c r="RXR60" s="40"/>
      <c r="RXS60" s="40"/>
      <c r="RXT60" s="40"/>
      <c r="RXU60" s="40"/>
      <c r="RXV60" s="40"/>
      <c r="RXW60" s="40"/>
      <c r="RXY60" s="40"/>
      <c r="RXZ60" s="40"/>
      <c r="RYA60" s="40"/>
      <c r="RYB60" s="40"/>
      <c r="RYC60" s="40"/>
      <c r="RYD60" s="40"/>
      <c r="RYE60" s="40"/>
      <c r="RYF60" s="40"/>
      <c r="RYG60" s="40"/>
      <c r="RYH60" s="40"/>
      <c r="RYI60" s="40"/>
      <c r="RYJ60" s="40"/>
      <c r="RYK60" s="40"/>
      <c r="RYL60" s="40"/>
      <c r="RYM60" s="40"/>
      <c r="RYO60" s="40"/>
      <c r="RYP60" s="40"/>
      <c r="RYQ60" s="40"/>
      <c r="RYR60" s="40"/>
      <c r="RYS60" s="40"/>
      <c r="RYT60" s="40"/>
      <c r="RYU60" s="40"/>
      <c r="RYV60" s="40"/>
      <c r="RYW60" s="40"/>
      <c r="RYX60" s="40"/>
      <c r="RYY60" s="40"/>
      <c r="RYZ60" s="40"/>
      <c r="RZA60" s="40"/>
      <c r="RZB60" s="40"/>
      <c r="RZC60" s="40"/>
      <c r="RZE60" s="40"/>
      <c r="RZF60" s="40"/>
      <c r="RZG60" s="40"/>
      <c r="RZH60" s="40"/>
      <c r="RZI60" s="40"/>
      <c r="RZJ60" s="40"/>
      <c r="RZK60" s="40"/>
      <c r="RZL60" s="40"/>
      <c r="RZM60" s="40"/>
      <c r="RZN60" s="40"/>
      <c r="RZO60" s="40"/>
      <c r="RZP60" s="40"/>
      <c r="RZQ60" s="40"/>
      <c r="RZR60" s="40"/>
      <c r="RZS60" s="40"/>
      <c r="RZU60" s="40"/>
      <c r="RZV60" s="40"/>
      <c r="RZW60" s="40"/>
      <c r="RZX60" s="40"/>
      <c r="RZY60" s="40"/>
      <c r="RZZ60" s="40"/>
      <c r="SAA60" s="40"/>
      <c r="SAB60" s="40"/>
      <c r="SAC60" s="40"/>
      <c r="SAD60" s="40"/>
      <c r="SAE60" s="40"/>
      <c r="SAF60" s="40"/>
      <c r="SAG60" s="40"/>
      <c r="SAH60" s="40"/>
      <c r="SAI60" s="40"/>
      <c r="SAK60" s="40"/>
      <c r="SAL60" s="40"/>
      <c r="SAM60" s="40"/>
      <c r="SAN60" s="40"/>
      <c r="SAO60" s="40"/>
      <c r="SAP60" s="40"/>
      <c r="SAQ60" s="40"/>
      <c r="SAR60" s="40"/>
      <c r="SAS60" s="40"/>
      <c r="SAT60" s="40"/>
      <c r="SAU60" s="40"/>
      <c r="SAV60" s="40"/>
      <c r="SAW60" s="40"/>
      <c r="SAX60" s="40"/>
      <c r="SAY60" s="40"/>
      <c r="SBA60" s="40"/>
      <c r="SBB60" s="40"/>
      <c r="SBC60" s="40"/>
      <c r="SBD60" s="40"/>
      <c r="SBE60" s="40"/>
      <c r="SBF60" s="40"/>
      <c r="SBG60" s="40"/>
      <c r="SBH60" s="40"/>
      <c r="SBI60" s="40"/>
      <c r="SBJ60" s="40"/>
      <c r="SBK60" s="40"/>
      <c r="SBL60" s="40"/>
      <c r="SBM60" s="40"/>
      <c r="SBN60" s="40"/>
      <c r="SBO60" s="40"/>
      <c r="SBQ60" s="40"/>
      <c r="SBR60" s="40"/>
      <c r="SBS60" s="40"/>
      <c r="SBT60" s="40"/>
      <c r="SBU60" s="40"/>
      <c r="SBV60" s="40"/>
      <c r="SBW60" s="40"/>
      <c r="SBX60" s="40"/>
      <c r="SBY60" s="40"/>
      <c r="SBZ60" s="40"/>
      <c r="SCA60" s="40"/>
      <c r="SCB60" s="40"/>
      <c r="SCC60" s="40"/>
      <c r="SCD60" s="40"/>
      <c r="SCE60" s="40"/>
      <c r="SCG60" s="40"/>
      <c r="SCH60" s="40"/>
      <c r="SCI60" s="40"/>
      <c r="SCJ60" s="40"/>
      <c r="SCK60" s="40"/>
      <c r="SCL60" s="40"/>
      <c r="SCM60" s="40"/>
      <c r="SCN60" s="40"/>
      <c r="SCO60" s="40"/>
      <c r="SCP60" s="40"/>
      <c r="SCQ60" s="40"/>
      <c r="SCR60" s="40"/>
      <c r="SCS60" s="40"/>
      <c r="SCT60" s="40"/>
      <c r="SCU60" s="40"/>
      <c r="SCW60" s="40"/>
      <c r="SCX60" s="40"/>
      <c r="SCY60" s="40"/>
      <c r="SCZ60" s="40"/>
      <c r="SDA60" s="40"/>
      <c r="SDB60" s="40"/>
      <c r="SDC60" s="40"/>
      <c r="SDD60" s="40"/>
      <c r="SDE60" s="40"/>
      <c r="SDF60" s="40"/>
      <c r="SDG60" s="40"/>
      <c r="SDH60" s="40"/>
      <c r="SDI60" s="40"/>
      <c r="SDJ60" s="40"/>
      <c r="SDK60" s="40"/>
      <c r="SDM60" s="40"/>
      <c r="SDN60" s="40"/>
      <c r="SDO60" s="40"/>
      <c r="SDP60" s="40"/>
      <c r="SDQ60" s="40"/>
      <c r="SDR60" s="40"/>
      <c r="SDS60" s="40"/>
      <c r="SDT60" s="40"/>
      <c r="SDU60" s="40"/>
      <c r="SDV60" s="40"/>
      <c r="SDW60" s="40"/>
      <c r="SDX60" s="40"/>
      <c r="SDY60" s="40"/>
      <c r="SDZ60" s="40"/>
      <c r="SEA60" s="40"/>
      <c r="SEC60" s="40"/>
      <c r="SED60" s="40"/>
      <c r="SEE60" s="40"/>
      <c r="SEF60" s="40"/>
      <c r="SEG60" s="40"/>
      <c r="SEH60" s="40"/>
      <c r="SEI60" s="40"/>
      <c r="SEJ60" s="40"/>
      <c r="SEK60" s="40"/>
      <c r="SEL60" s="40"/>
      <c r="SEM60" s="40"/>
      <c r="SEN60" s="40"/>
      <c r="SEO60" s="40"/>
      <c r="SEP60" s="40"/>
      <c r="SEQ60" s="40"/>
      <c r="SES60" s="40"/>
      <c r="SET60" s="40"/>
      <c r="SEU60" s="40"/>
      <c r="SEV60" s="40"/>
      <c r="SEW60" s="40"/>
      <c r="SEX60" s="40"/>
      <c r="SEY60" s="40"/>
      <c r="SEZ60" s="40"/>
      <c r="SFA60" s="40"/>
      <c r="SFB60" s="40"/>
      <c r="SFC60" s="40"/>
      <c r="SFD60" s="40"/>
      <c r="SFE60" s="40"/>
      <c r="SFF60" s="40"/>
      <c r="SFG60" s="40"/>
      <c r="SFI60" s="40"/>
      <c r="SFJ60" s="40"/>
      <c r="SFK60" s="40"/>
      <c r="SFL60" s="40"/>
      <c r="SFM60" s="40"/>
      <c r="SFN60" s="40"/>
      <c r="SFO60" s="40"/>
      <c r="SFP60" s="40"/>
      <c r="SFQ60" s="40"/>
      <c r="SFR60" s="40"/>
      <c r="SFS60" s="40"/>
      <c r="SFT60" s="40"/>
      <c r="SFU60" s="40"/>
      <c r="SFV60" s="40"/>
      <c r="SFW60" s="40"/>
      <c r="SFY60" s="40"/>
      <c r="SFZ60" s="40"/>
      <c r="SGA60" s="40"/>
      <c r="SGB60" s="40"/>
      <c r="SGC60" s="40"/>
      <c r="SGD60" s="40"/>
      <c r="SGE60" s="40"/>
      <c r="SGF60" s="40"/>
      <c r="SGG60" s="40"/>
      <c r="SGH60" s="40"/>
      <c r="SGI60" s="40"/>
      <c r="SGJ60" s="40"/>
      <c r="SGK60" s="40"/>
      <c r="SGL60" s="40"/>
      <c r="SGM60" s="40"/>
      <c r="SGO60" s="40"/>
      <c r="SGP60" s="40"/>
      <c r="SGQ60" s="40"/>
      <c r="SGR60" s="40"/>
      <c r="SGS60" s="40"/>
      <c r="SGT60" s="40"/>
      <c r="SGU60" s="40"/>
      <c r="SGV60" s="40"/>
      <c r="SGW60" s="40"/>
      <c r="SGX60" s="40"/>
      <c r="SGY60" s="40"/>
      <c r="SGZ60" s="40"/>
      <c r="SHA60" s="40"/>
      <c r="SHB60" s="40"/>
      <c r="SHC60" s="40"/>
      <c r="SHE60" s="40"/>
      <c r="SHF60" s="40"/>
      <c r="SHG60" s="40"/>
      <c r="SHH60" s="40"/>
      <c r="SHI60" s="40"/>
      <c r="SHJ60" s="40"/>
      <c r="SHK60" s="40"/>
      <c r="SHL60" s="40"/>
      <c r="SHM60" s="40"/>
      <c r="SHN60" s="40"/>
      <c r="SHO60" s="40"/>
      <c r="SHP60" s="40"/>
      <c r="SHQ60" s="40"/>
      <c r="SHR60" s="40"/>
      <c r="SHS60" s="40"/>
      <c r="SHU60" s="40"/>
      <c r="SHV60" s="40"/>
      <c r="SHW60" s="40"/>
      <c r="SHX60" s="40"/>
      <c r="SHY60" s="40"/>
      <c r="SHZ60" s="40"/>
      <c r="SIA60" s="40"/>
      <c r="SIB60" s="40"/>
      <c r="SIC60" s="40"/>
      <c r="SID60" s="40"/>
      <c r="SIE60" s="40"/>
      <c r="SIF60" s="40"/>
      <c r="SIG60" s="40"/>
      <c r="SIH60" s="40"/>
      <c r="SII60" s="40"/>
      <c r="SIK60" s="40"/>
      <c r="SIL60" s="40"/>
      <c r="SIM60" s="40"/>
      <c r="SIN60" s="40"/>
      <c r="SIO60" s="40"/>
      <c r="SIP60" s="40"/>
      <c r="SIQ60" s="40"/>
      <c r="SIR60" s="40"/>
      <c r="SIS60" s="40"/>
      <c r="SIT60" s="40"/>
      <c r="SIU60" s="40"/>
      <c r="SIV60" s="40"/>
      <c r="SIW60" s="40"/>
      <c r="SIX60" s="40"/>
      <c r="SIY60" s="40"/>
      <c r="SJA60" s="40"/>
      <c r="SJB60" s="40"/>
      <c r="SJC60" s="40"/>
      <c r="SJD60" s="40"/>
      <c r="SJE60" s="40"/>
      <c r="SJF60" s="40"/>
      <c r="SJG60" s="40"/>
      <c r="SJH60" s="40"/>
      <c r="SJI60" s="40"/>
      <c r="SJJ60" s="40"/>
      <c r="SJK60" s="40"/>
      <c r="SJL60" s="40"/>
      <c r="SJM60" s="40"/>
      <c r="SJN60" s="40"/>
      <c r="SJO60" s="40"/>
      <c r="SJQ60" s="40"/>
      <c r="SJR60" s="40"/>
      <c r="SJS60" s="40"/>
      <c r="SJT60" s="40"/>
      <c r="SJU60" s="40"/>
      <c r="SJV60" s="40"/>
      <c r="SJW60" s="40"/>
      <c r="SJX60" s="40"/>
      <c r="SJY60" s="40"/>
      <c r="SJZ60" s="40"/>
      <c r="SKA60" s="40"/>
      <c r="SKB60" s="40"/>
      <c r="SKC60" s="40"/>
      <c r="SKD60" s="40"/>
      <c r="SKE60" s="40"/>
      <c r="SKG60" s="40"/>
      <c r="SKH60" s="40"/>
      <c r="SKI60" s="40"/>
      <c r="SKJ60" s="40"/>
      <c r="SKK60" s="40"/>
      <c r="SKL60" s="40"/>
      <c r="SKM60" s="40"/>
      <c r="SKN60" s="40"/>
      <c r="SKO60" s="40"/>
      <c r="SKP60" s="40"/>
      <c r="SKQ60" s="40"/>
      <c r="SKR60" s="40"/>
      <c r="SKS60" s="40"/>
      <c r="SKT60" s="40"/>
      <c r="SKU60" s="40"/>
      <c r="SKW60" s="40"/>
      <c r="SKX60" s="40"/>
      <c r="SKY60" s="40"/>
      <c r="SKZ60" s="40"/>
      <c r="SLA60" s="40"/>
      <c r="SLB60" s="40"/>
      <c r="SLC60" s="40"/>
      <c r="SLD60" s="40"/>
      <c r="SLE60" s="40"/>
      <c r="SLF60" s="40"/>
      <c r="SLG60" s="40"/>
      <c r="SLH60" s="40"/>
      <c r="SLI60" s="40"/>
      <c r="SLJ60" s="40"/>
      <c r="SLK60" s="40"/>
      <c r="SLM60" s="40"/>
      <c r="SLN60" s="40"/>
      <c r="SLO60" s="40"/>
      <c r="SLP60" s="40"/>
      <c r="SLQ60" s="40"/>
      <c r="SLR60" s="40"/>
      <c r="SLS60" s="40"/>
      <c r="SLT60" s="40"/>
      <c r="SLU60" s="40"/>
      <c r="SLV60" s="40"/>
      <c r="SLW60" s="40"/>
      <c r="SLX60" s="40"/>
      <c r="SLY60" s="40"/>
      <c r="SLZ60" s="40"/>
      <c r="SMA60" s="40"/>
      <c r="SMC60" s="40"/>
      <c r="SMD60" s="40"/>
      <c r="SME60" s="40"/>
      <c r="SMF60" s="40"/>
      <c r="SMG60" s="40"/>
      <c r="SMH60" s="40"/>
      <c r="SMI60" s="40"/>
      <c r="SMJ60" s="40"/>
      <c r="SMK60" s="40"/>
      <c r="SML60" s="40"/>
      <c r="SMM60" s="40"/>
      <c r="SMN60" s="40"/>
      <c r="SMO60" s="40"/>
      <c r="SMP60" s="40"/>
      <c r="SMQ60" s="40"/>
      <c r="SMS60" s="40"/>
      <c r="SMT60" s="40"/>
      <c r="SMU60" s="40"/>
      <c r="SMV60" s="40"/>
      <c r="SMW60" s="40"/>
      <c r="SMX60" s="40"/>
      <c r="SMY60" s="40"/>
      <c r="SMZ60" s="40"/>
      <c r="SNA60" s="40"/>
      <c r="SNB60" s="40"/>
      <c r="SNC60" s="40"/>
      <c r="SND60" s="40"/>
      <c r="SNE60" s="40"/>
      <c r="SNF60" s="40"/>
      <c r="SNG60" s="40"/>
      <c r="SNI60" s="40"/>
      <c r="SNJ60" s="40"/>
      <c r="SNK60" s="40"/>
      <c r="SNL60" s="40"/>
      <c r="SNM60" s="40"/>
      <c r="SNN60" s="40"/>
      <c r="SNO60" s="40"/>
      <c r="SNP60" s="40"/>
      <c r="SNQ60" s="40"/>
      <c r="SNR60" s="40"/>
      <c r="SNS60" s="40"/>
      <c r="SNT60" s="40"/>
      <c r="SNU60" s="40"/>
      <c r="SNV60" s="40"/>
      <c r="SNW60" s="40"/>
      <c r="SNY60" s="40"/>
      <c r="SNZ60" s="40"/>
      <c r="SOA60" s="40"/>
      <c r="SOB60" s="40"/>
      <c r="SOC60" s="40"/>
      <c r="SOD60" s="40"/>
      <c r="SOE60" s="40"/>
      <c r="SOF60" s="40"/>
      <c r="SOG60" s="40"/>
      <c r="SOH60" s="40"/>
      <c r="SOI60" s="40"/>
      <c r="SOJ60" s="40"/>
      <c r="SOK60" s="40"/>
      <c r="SOL60" s="40"/>
      <c r="SOM60" s="40"/>
      <c r="SOO60" s="40"/>
      <c r="SOP60" s="40"/>
      <c r="SOQ60" s="40"/>
      <c r="SOR60" s="40"/>
      <c r="SOS60" s="40"/>
      <c r="SOT60" s="40"/>
      <c r="SOU60" s="40"/>
      <c r="SOV60" s="40"/>
      <c r="SOW60" s="40"/>
      <c r="SOX60" s="40"/>
      <c r="SOY60" s="40"/>
      <c r="SOZ60" s="40"/>
      <c r="SPA60" s="40"/>
      <c r="SPB60" s="40"/>
      <c r="SPC60" s="40"/>
      <c r="SPE60" s="40"/>
      <c r="SPF60" s="40"/>
      <c r="SPG60" s="40"/>
      <c r="SPH60" s="40"/>
      <c r="SPI60" s="40"/>
      <c r="SPJ60" s="40"/>
      <c r="SPK60" s="40"/>
      <c r="SPL60" s="40"/>
      <c r="SPM60" s="40"/>
      <c r="SPN60" s="40"/>
      <c r="SPO60" s="40"/>
      <c r="SPP60" s="40"/>
      <c r="SPQ60" s="40"/>
      <c r="SPR60" s="40"/>
      <c r="SPS60" s="40"/>
      <c r="SPU60" s="40"/>
      <c r="SPV60" s="40"/>
      <c r="SPW60" s="40"/>
      <c r="SPX60" s="40"/>
      <c r="SPY60" s="40"/>
      <c r="SPZ60" s="40"/>
      <c r="SQA60" s="40"/>
      <c r="SQB60" s="40"/>
      <c r="SQC60" s="40"/>
      <c r="SQD60" s="40"/>
      <c r="SQE60" s="40"/>
      <c r="SQF60" s="40"/>
      <c r="SQG60" s="40"/>
      <c r="SQH60" s="40"/>
      <c r="SQI60" s="40"/>
      <c r="SQK60" s="40"/>
      <c r="SQL60" s="40"/>
      <c r="SQM60" s="40"/>
      <c r="SQN60" s="40"/>
      <c r="SQO60" s="40"/>
      <c r="SQP60" s="40"/>
      <c r="SQQ60" s="40"/>
      <c r="SQR60" s="40"/>
      <c r="SQS60" s="40"/>
      <c r="SQT60" s="40"/>
      <c r="SQU60" s="40"/>
      <c r="SQV60" s="40"/>
      <c r="SQW60" s="40"/>
      <c r="SQX60" s="40"/>
      <c r="SQY60" s="40"/>
      <c r="SRA60" s="40"/>
      <c r="SRB60" s="40"/>
      <c r="SRC60" s="40"/>
      <c r="SRD60" s="40"/>
      <c r="SRE60" s="40"/>
      <c r="SRF60" s="40"/>
      <c r="SRG60" s="40"/>
      <c r="SRH60" s="40"/>
      <c r="SRI60" s="40"/>
      <c r="SRJ60" s="40"/>
      <c r="SRK60" s="40"/>
      <c r="SRL60" s="40"/>
      <c r="SRM60" s="40"/>
      <c r="SRN60" s="40"/>
      <c r="SRO60" s="40"/>
      <c r="SRQ60" s="40"/>
      <c r="SRR60" s="40"/>
      <c r="SRS60" s="40"/>
      <c r="SRT60" s="40"/>
      <c r="SRU60" s="40"/>
      <c r="SRV60" s="40"/>
      <c r="SRW60" s="40"/>
      <c r="SRX60" s="40"/>
      <c r="SRY60" s="40"/>
      <c r="SRZ60" s="40"/>
      <c r="SSA60" s="40"/>
      <c r="SSB60" s="40"/>
      <c r="SSC60" s="40"/>
      <c r="SSD60" s="40"/>
      <c r="SSE60" s="40"/>
      <c r="SSG60" s="40"/>
      <c r="SSH60" s="40"/>
      <c r="SSI60" s="40"/>
      <c r="SSJ60" s="40"/>
      <c r="SSK60" s="40"/>
      <c r="SSL60" s="40"/>
      <c r="SSM60" s="40"/>
      <c r="SSN60" s="40"/>
      <c r="SSO60" s="40"/>
      <c r="SSP60" s="40"/>
      <c r="SSQ60" s="40"/>
      <c r="SSR60" s="40"/>
      <c r="SSS60" s="40"/>
      <c r="SST60" s="40"/>
      <c r="SSU60" s="40"/>
      <c r="SSW60" s="40"/>
      <c r="SSX60" s="40"/>
      <c r="SSY60" s="40"/>
      <c r="SSZ60" s="40"/>
      <c r="STA60" s="40"/>
      <c r="STB60" s="40"/>
      <c r="STC60" s="40"/>
      <c r="STD60" s="40"/>
      <c r="STE60" s="40"/>
      <c r="STF60" s="40"/>
      <c r="STG60" s="40"/>
      <c r="STH60" s="40"/>
      <c r="STI60" s="40"/>
      <c r="STJ60" s="40"/>
      <c r="STK60" s="40"/>
      <c r="STM60" s="40"/>
      <c r="STN60" s="40"/>
      <c r="STO60" s="40"/>
      <c r="STP60" s="40"/>
      <c r="STQ60" s="40"/>
      <c r="STR60" s="40"/>
      <c r="STS60" s="40"/>
      <c r="STT60" s="40"/>
      <c r="STU60" s="40"/>
      <c r="STV60" s="40"/>
      <c r="STW60" s="40"/>
      <c r="STX60" s="40"/>
      <c r="STY60" s="40"/>
      <c r="STZ60" s="40"/>
      <c r="SUA60" s="40"/>
      <c r="SUC60" s="40"/>
      <c r="SUD60" s="40"/>
      <c r="SUE60" s="40"/>
      <c r="SUF60" s="40"/>
      <c r="SUG60" s="40"/>
      <c r="SUH60" s="40"/>
      <c r="SUI60" s="40"/>
      <c r="SUJ60" s="40"/>
      <c r="SUK60" s="40"/>
      <c r="SUL60" s="40"/>
      <c r="SUM60" s="40"/>
      <c r="SUN60" s="40"/>
      <c r="SUO60" s="40"/>
      <c r="SUP60" s="40"/>
      <c r="SUQ60" s="40"/>
      <c r="SUS60" s="40"/>
      <c r="SUT60" s="40"/>
      <c r="SUU60" s="40"/>
      <c r="SUV60" s="40"/>
      <c r="SUW60" s="40"/>
      <c r="SUX60" s="40"/>
      <c r="SUY60" s="40"/>
      <c r="SUZ60" s="40"/>
      <c r="SVA60" s="40"/>
      <c r="SVB60" s="40"/>
      <c r="SVC60" s="40"/>
      <c r="SVD60" s="40"/>
      <c r="SVE60" s="40"/>
      <c r="SVF60" s="40"/>
      <c r="SVG60" s="40"/>
      <c r="SVI60" s="40"/>
      <c r="SVJ60" s="40"/>
      <c r="SVK60" s="40"/>
      <c r="SVL60" s="40"/>
      <c r="SVM60" s="40"/>
      <c r="SVN60" s="40"/>
      <c r="SVO60" s="40"/>
      <c r="SVP60" s="40"/>
      <c r="SVQ60" s="40"/>
      <c r="SVR60" s="40"/>
      <c r="SVS60" s="40"/>
      <c r="SVT60" s="40"/>
      <c r="SVU60" s="40"/>
      <c r="SVV60" s="40"/>
      <c r="SVW60" s="40"/>
      <c r="SVY60" s="40"/>
      <c r="SVZ60" s="40"/>
      <c r="SWA60" s="40"/>
      <c r="SWB60" s="40"/>
      <c r="SWC60" s="40"/>
      <c r="SWD60" s="40"/>
      <c r="SWE60" s="40"/>
      <c r="SWF60" s="40"/>
      <c r="SWG60" s="40"/>
      <c r="SWH60" s="40"/>
      <c r="SWI60" s="40"/>
      <c r="SWJ60" s="40"/>
      <c r="SWK60" s="40"/>
      <c r="SWL60" s="40"/>
      <c r="SWM60" s="40"/>
      <c r="SWO60" s="40"/>
      <c r="SWP60" s="40"/>
      <c r="SWQ60" s="40"/>
      <c r="SWR60" s="40"/>
      <c r="SWS60" s="40"/>
      <c r="SWT60" s="40"/>
      <c r="SWU60" s="40"/>
      <c r="SWV60" s="40"/>
      <c r="SWW60" s="40"/>
      <c r="SWX60" s="40"/>
      <c r="SWY60" s="40"/>
      <c r="SWZ60" s="40"/>
      <c r="SXA60" s="40"/>
      <c r="SXB60" s="40"/>
      <c r="SXC60" s="40"/>
      <c r="SXE60" s="40"/>
      <c r="SXF60" s="40"/>
      <c r="SXG60" s="40"/>
      <c r="SXH60" s="40"/>
      <c r="SXI60" s="40"/>
      <c r="SXJ60" s="40"/>
      <c r="SXK60" s="40"/>
      <c r="SXL60" s="40"/>
      <c r="SXM60" s="40"/>
      <c r="SXN60" s="40"/>
      <c r="SXO60" s="40"/>
      <c r="SXP60" s="40"/>
      <c r="SXQ60" s="40"/>
      <c r="SXR60" s="40"/>
      <c r="SXS60" s="40"/>
      <c r="SXU60" s="40"/>
      <c r="SXV60" s="40"/>
      <c r="SXW60" s="40"/>
      <c r="SXX60" s="40"/>
      <c r="SXY60" s="40"/>
      <c r="SXZ60" s="40"/>
      <c r="SYA60" s="40"/>
      <c r="SYB60" s="40"/>
      <c r="SYC60" s="40"/>
      <c r="SYD60" s="40"/>
      <c r="SYE60" s="40"/>
      <c r="SYF60" s="40"/>
      <c r="SYG60" s="40"/>
      <c r="SYH60" s="40"/>
      <c r="SYI60" s="40"/>
      <c r="SYK60" s="40"/>
      <c r="SYL60" s="40"/>
      <c r="SYM60" s="40"/>
      <c r="SYN60" s="40"/>
      <c r="SYO60" s="40"/>
      <c r="SYP60" s="40"/>
      <c r="SYQ60" s="40"/>
      <c r="SYR60" s="40"/>
      <c r="SYS60" s="40"/>
      <c r="SYT60" s="40"/>
      <c r="SYU60" s="40"/>
      <c r="SYV60" s="40"/>
      <c r="SYW60" s="40"/>
      <c r="SYX60" s="40"/>
      <c r="SYY60" s="40"/>
      <c r="SZA60" s="40"/>
      <c r="SZB60" s="40"/>
      <c r="SZC60" s="40"/>
      <c r="SZD60" s="40"/>
      <c r="SZE60" s="40"/>
      <c r="SZF60" s="40"/>
      <c r="SZG60" s="40"/>
      <c r="SZH60" s="40"/>
      <c r="SZI60" s="40"/>
      <c r="SZJ60" s="40"/>
      <c r="SZK60" s="40"/>
      <c r="SZL60" s="40"/>
      <c r="SZM60" s="40"/>
      <c r="SZN60" s="40"/>
      <c r="SZO60" s="40"/>
      <c r="SZQ60" s="40"/>
      <c r="SZR60" s="40"/>
      <c r="SZS60" s="40"/>
      <c r="SZT60" s="40"/>
      <c r="SZU60" s="40"/>
      <c r="SZV60" s="40"/>
      <c r="SZW60" s="40"/>
      <c r="SZX60" s="40"/>
      <c r="SZY60" s="40"/>
      <c r="SZZ60" s="40"/>
      <c r="TAA60" s="40"/>
      <c r="TAB60" s="40"/>
      <c r="TAC60" s="40"/>
      <c r="TAD60" s="40"/>
      <c r="TAE60" s="40"/>
      <c r="TAG60" s="40"/>
      <c r="TAH60" s="40"/>
      <c r="TAI60" s="40"/>
      <c r="TAJ60" s="40"/>
      <c r="TAK60" s="40"/>
      <c r="TAL60" s="40"/>
      <c r="TAM60" s="40"/>
      <c r="TAN60" s="40"/>
      <c r="TAO60" s="40"/>
      <c r="TAP60" s="40"/>
      <c r="TAQ60" s="40"/>
      <c r="TAR60" s="40"/>
      <c r="TAS60" s="40"/>
      <c r="TAT60" s="40"/>
      <c r="TAU60" s="40"/>
      <c r="TAW60" s="40"/>
      <c r="TAX60" s="40"/>
      <c r="TAY60" s="40"/>
      <c r="TAZ60" s="40"/>
      <c r="TBA60" s="40"/>
      <c r="TBB60" s="40"/>
      <c r="TBC60" s="40"/>
      <c r="TBD60" s="40"/>
      <c r="TBE60" s="40"/>
      <c r="TBF60" s="40"/>
      <c r="TBG60" s="40"/>
      <c r="TBH60" s="40"/>
      <c r="TBI60" s="40"/>
      <c r="TBJ60" s="40"/>
      <c r="TBK60" s="40"/>
      <c r="TBM60" s="40"/>
      <c r="TBN60" s="40"/>
      <c r="TBO60" s="40"/>
      <c r="TBP60" s="40"/>
      <c r="TBQ60" s="40"/>
      <c r="TBR60" s="40"/>
      <c r="TBS60" s="40"/>
      <c r="TBT60" s="40"/>
      <c r="TBU60" s="40"/>
      <c r="TBV60" s="40"/>
      <c r="TBW60" s="40"/>
      <c r="TBX60" s="40"/>
      <c r="TBY60" s="40"/>
      <c r="TBZ60" s="40"/>
      <c r="TCA60" s="40"/>
      <c r="TCC60" s="40"/>
      <c r="TCD60" s="40"/>
      <c r="TCE60" s="40"/>
      <c r="TCF60" s="40"/>
      <c r="TCG60" s="40"/>
      <c r="TCH60" s="40"/>
      <c r="TCI60" s="40"/>
      <c r="TCJ60" s="40"/>
      <c r="TCK60" s="40"/>
      <c r="TCL60" s="40"/>
      <c r="TCM60" s="40"/>
      <c r="TCN60" s="40"/>
      <c r="TCO60" s="40"/>
      <c r="TCP60" s="40"/>
      <c r="TCQ60" s="40"/>
      <c r="TCS60" s="40"/>
      <c r="TCT60" s="40"/>
      <c r="TCU60" s="40"/>
      <c r="TCV60" s="40"/>
      <c r="TCW60" s="40"/>
      <c r="TCX60" s="40"/>
      <c r="TCY60" s="40"/>
      <c r="TCZ60" s="40"/>
      <c r="TDA60" s="40"/>
      <c r="TDB60" s="40"/>
      <c r="TDC60" s="40"/>
      <c r="TDD60" s="40"/>
      <c r="TDE60" s="40"/>
      <c r="TDF60" s="40"/>
      <c r="TDG60" s="40"/>
      <c r="TDI60" s="40"/>
      <c r="TDJ60" s="40"/>
      <c r="TDK60" s="40"/>
      <c r="TDL60" s="40"/>
      <c r="TDM60" s="40"/>
      <c r="TDN60" s="40"/>
      <c r="TDO60" s="40"/>
      <c r="TDP60" s="40"/>
      <c r="TDQ60" s="40"/>
      <c r="TDR60" s="40"/>
      <c r="TDS60" s="40"/>
      <c r="TDT60" s="40"/>
      <c r="TDU60" s="40"/>
      <c r="TDV60" s="40"/>
      <c r="TDW60" s="40"/>
      <c r="TDY60" s="40"/>
      <c r="TDZ60" s="40"/>
      <c r="TEA60" s="40"/>
      <c r="TEB60" s="40"/>
      <c r="TEC60" s="40"/>
      <c r="TED60" s="40"/>
      <c r="TEE60" s="40"/>
      <c r="TEF60" s="40"/>
      <c r="TEG60" s="40"/>
      <c r="TEH60" s="40"/>
      <c r="TEI60" s="40"/>
      <c r="TEJ60" s="40"/>
      <c r="TEK60" s="40"/>
      <c r="TEL60" s="40"/>
      <c r="TEM60" s="40"/>
      <c r="TEO60" s="40"/>
      <c r="TEP60" s="40"/>
      <c r="TEQ60" s="40"/>
      <c r="TER60" s="40"/>
      <c r="TES60" s="40"/>
      <c r="TET60" s="40"/>
      <c r="TEU60" s="40"/>
      <c r="TEV60" s="40"/>
      <c r="TEW60" s="40"/>
      <c r="TEX60" s="40"/>
      <c r="TEY60" s="40"/>
      <c r="TEZ60" s="40"/>
      <c r="TFA60" s="40"/>
      <c r="TFB60" s="40"/>
      <c r="TFC60" s="40"/>
      <c r="TFE60" s="40"/>
      <c r="TFF60" s="40"/>
      <c r="TFG60" s="40"/>
      <c r="TFH60" s="40"/>
      <c r="TFI60" s="40"/>
      <c r="TFJ60" s="40"/>
      <c r="TFK60" s="40"/>
      <c r="TFL60" s="40"/>
      <c r="TFM60" s="40"/>
      <c r="TFN60" s="40"/>
      <c r="TFO60" s="40"/>
      <c r="TFP60" s="40"/>
      <c r="TFQ60" s="40"/>
      <c r="TFR60" s="40"/>
      <c r="TFS60" s="40"/>
      <c r="TFU60" s="40"/>
      <c r="TFV60" s="40"/>
      <c r="TFW60" s="40"/>
      <c r="TFX60" s="40"/>
      <c r="TFY60" s="40"/>
      <c r="TFZ60" s="40"/>
      <c r="TGA60" s="40"/>
      <c r="TGB60" s="40"/>
      <c r="TGC60" s="40"/>
      <c r="TGD60" s="40"/>
      <c r="TGE60" s="40"/>
      <c r="TGF60" s="40"/>
      <c r="TGG60" s="40"/>
      <c r="TGH60" s="40"/>
      <c r="TGI60" s="40"/>
      <c r="TGK60" s="40"/>
      <c r="TGL60" s="40"/>
      <c r="TGM60" s="40"/>
      <c r="TGN60" s="40"/>
      <c r="TGO60" s="40"/>
      <c r="TGP60" s="40"/>
      <c r="TGQ60" s="40"/>
      <c r="TGR60" s="40"/>
      <c r="TGS60" s="40"/>
      <c r="TGT60" s="40"/>
      <c r="TGU60" s="40"/>
      <c r="TGV60" s="40"/>
      <c r="TGW60" s="40"/>
      <c r="TGX60" s="40"/>
      <c r="TGY60" s="40"/>
      <c r="THA60" s="40"/>
      <c r="THB60" s="40"/>
      <c r="THC60" s="40"/>
      <c r="THD60" s="40"/>
      <c r="THE60" s="40"/>
      <c r="THF60" s="40"/>
      <c r="THG60" s="40"/>
      <c r="THH60" s="40"/>
      <c r="THI60" s="40"/>
      <c r="THJ60" s="40"/>
      <c r="THK60" s="40"/>
      <c r="THL60" s="40"/>
      <c r="THM60" s="40"/>
      <c r="THN60" s="40"/>
      <c r="THO60" s="40"/>
      <c r="THQ60" s="40"/>
      <c r="THR60" s="40"/>
      <c r="THS60" s="40"/>
      <c r="THT60" s="40"/>
      <c r="THU60" s="40"/>
      <c r="THV60" s="40"/>
      <c r="THW60" s="40"/>
      <c r="THX60" s="40"/>
      <c r="THY60" s="40"/>
      <c r="THZ60" s="40"/>
      <c r="TIA60" s="40"/>
      <c r="TIB60" s="40"/>
      <c r="TIC60" s="40"/>
      <c r="TID60" s="40"/>
      <c r="TIE60" s="40"/>
      <c r="TIG60" s="40"/>
      <c r="TIH60" s="40"/>
      <c r="TII60" s="40"/>
      <c r="TIJ60" s="40"/>
      <c r="TIK60" s="40"/>
      <c r="TIL60" s="40"/>
      <c r="TIM60" s="40"/>
      <c r="TIN60" s="40"/>
      <c r="TIO60" s="40"/>
      <c r="TIP60" s="40"/>
      <c r="TIQ60" s="40"/>
      <c r="TIR60" s="40"/>
      <c r="TIS60" s="40"/>
      <c r="TIT60" s="40"/>
      <c r="TIU60" s="40"/>
      <c r="TIW60" s="40"/>
      <c r="TIX60" s="40"/>
      <c r="TIY60" s="40"/>
      <c r="TIZ60" s="40"/>
      <c r="TJA60" s="40"/>
      <c r="TJB60" s="40"/>
      <c r="TJC60" s="40"/>
      <c r="TJD60" s="40"/>
      <c r="TJE60" s="40"/>
      <c r="TJF60" s="40"/>
      <c r="TJG60" s="40"/>
      <c r="TJH60" s="40"/>
      <c r="TJI60" s="40"/>
      <c r="TJJ60" s="40"/>
      <c r="TJK60" s="40"/>
      <c r="TJM60" s="40"/>
      <c r="TJN60" s="40"/>
      <c r="TJO60" s="40"/>
      <c r="TJP60" s="40"/>
      <c r="TJQ60" s="40"/>
      <c r="TJR60" s="40"/>
      <c r="TJS60" s="40"/>
      <c r="TJT60" s="40"/>
      <c r="TJU60" s="40"/>
      <c r="TJV60" s="40"/>
      <c r="TJW60" s="40"/>
      <c r="TJX60" s="40"/>
      <c r="TJY60" s="40"/>
      <c r="TJZ60" s="40"/>
      <c r="TKA60" s="40"/>
      <c r="TKC60" s="40"/>
      <c r="TKD60" s="40"/>
      <c r="TKE60" s="40"/>
      <c r="TKF60" s="40"/>
      <c r="TKG60" s="40"/>
      <c r="TKH60" s="40"/>
      <c r="TKI60" s="40"/>
      <c r="TKJ60" s="40"/>
      <c r="TKK60" s="40"/>
      <c r="TKL60" s="40"/>
      <c r="TKM60" s="40"/>
      <c r="TKN60" s="40"/>
      <c r="TKO60" s="40"/>
      <c r="TKP60" s="40"/>
      <c r="TKQ60" s="40"/>
      <c r="TKS60" s="40"/>
      <c r="TKT60" s="40"/>
      <c r="TKU60" s="40"/>
      <c r="TKV60" s="40"/>
      <c r="TKW60" s="40"/>
      <c r="TKX60" s="40"/>
      <c r="TKY60" s="40"/>
      <c r="TKZ60" s="40"/>
      <c r="TLA60" s="40"/>
      <c r="TLB60" s="40"/>
      <c r="TLC60" s="40"/>
      <c r="TLD60" s="40"/>
      <c r="TLE60" s="40"/>
      <c r="TLF60" s="40"/>
      <c r="TLG60" s="40"/>
      <c r="TLI60" s="40"/>
      <c r="TLJ60" s="40"/>
      <c r="TLK60" s="40"/>
      <c r="TLL60" s="40"/>
      <c r="TLM60" s="40"/>
      <c r="TLN60" s="40"/>
      <c r="TLO60" s="40"/>
      <c r="TLP60" s="40"/>
      <c r="TLQ60" s="40"/>
      <c r="TLR60" s="40"/>
      <c r="TLS60" s="40"/>
      <c r="TLT60" s="40"/>
      <c r="TLU60" s="40"/>
      <c r="TLV60" s="40"/>
      <c r="TLW60" s="40"/>
      <c r="TLY60" s="40"/>
      <c r="TLZ60" s="40"/>
      <c r="TMA60" s="40"/>
      <c r="TMB60" s="40"/>
      <c r="TMC60" s="40"/>
      <c r="TMD60" s="40"/>
      <c r="TME60" s="40"/>
      <c r="TMF60" s="40"/>
      <c r="TMG60" s="40"/>
      <c r="TMH60" s="40"/>
      <c r="TMI60" s="40"/>
      <c r="TMJ60" s="40"/>
      <c r="TMK60" s="40"/>
      <c r="TML60" s="40"/>
      <c r="TMM60" s="40"/>
      <c r="TMO60" s="40"/>
      <c r="TMP60" s="40"/>
      <c r="TMQ60" s="40"/>
      <c r="TMR60" s="40"/>
      <c r="TMS60" s="40"/>
      <c r="TMT60" s="40"/>
      <c r="TMU60" s="40"/>
      <c r="TMV60" s="40"/>
      <c r="TMW60" s="40"/>
      <c r="TMX60" s="40"/>
      <c r="TMY60" s="40"/>
      <c r="TMZ60" s="40"/>
      <c r="TNA60" s="40"/>
      <c r="TNB60" s="40"/>
      <c r="TNC60" s="40"/>
      <c r="TNE60" s="40"/>
      <c r="TNF60" s="40"/>
      <c r="TNG60" s="40"/>
      <c r="TNH60" s="40"/>
      <c r="TNI60" s="40"/>
      <c r="TNJ60" s="40"/>
      <c r="TNK60" s="40"/>
      <c r="TNL60" s="40"/>
      <c r="TNM60" s="40"/>
      <c r="TNN60" s="40"/>
      <c r="TNO60" s="40"/>
      <c r="TNP60" s="40"/>
      <c r="TNQ60" s="40"/>
      <c r="TNR60" s="40"/>
      <c r="TNS60" s="40"/>
      <c r="TNU60" s="40"/>
      <c r="TNV60" s="40"/>
      <c r="TNW60" s="40"/>
      <c r="TNX60" s="40"/>
      <c r="TNY60" s="40"/>
      <c r="TNZ60" s="40"/>
      <c r="TOA60" s="40"/>
      <c r="TOB60" s="40"/>
      <c r="TOC60" s="40"/>
      <c r="TOD60" s="40"/>
      <c r="TOE60" s="40"/>
      <c r="TOF60" s="40"/>
      <c r="TOG60" s="40"/>
      <c r="TOH60" s="40"/>
      <c r="TOI60" s="40"/>
      <c r="TOK60" s="40"/>
      <c r="TOL60" s="40"/>
      <c r="TOM60" s="40"/>
      <c r="TON60" s="40"/>
      <c r="TOO60" s="40"/>
      <c r="TOP60" s="40"/>
      <c r="TOQ60" s="40"/>
      <c r="TOR60" s="40"/>
      <c r="TOS60" s="40"/>
      <c r="TOT60" s="40"/>
      <c r="TOU60" s="40"/>
      <c r="TOV60" s="40"/>
      <c r="TOW60" s="40"/>
      <c r="TOX60" s="40"/>
      <c r="TOY60" s="40"/>
      <c r="TPA60" s="40"/>
      <c r="TPB60" s="40"/>
      <c r="TPC60" s="40"/>
      <c r="TPD60" s="40"/>
      <c r="TPE60" s="40"/>
      <c r="TPF60" s="40"/>
      <c r="TPG60" s="40"/>
      <c r="TPH60" s="40"/>
      <c r="TPI60" s="40"/>
      <c r="TPJ60" s="40"/>
      <c r="TPK60" s="40"/>
      <c r="TPL60" s="40"/>
      <c r="TPM60" s="40"/>
      <c r="TPN60" s="40"/>
      <c r="TPO60" s="40"/>
      <c r="TPQ60" s="40"/>
      <c r="TPR60" s="40"/>
      <c r="TPS60" s="40"/>
      <c r="TPT60" s="40"/>
      <c r="TPU60" s="40"/>
      <c r="TPV60" s="40"/>
      <c r="TPW60" s="40"/>
      <c r="TPX60" s="40"/>
      <c r="TPY60" s="40"/>
      <c r="TPZ60" s="40"/>
      <c r="TQA60" s="40"/>
      <c r="TQB60" s="40"/>
      <c r="TQC60" s="40"/>
      <c r="TQD60" s="40"/>
      <c r="TQE60" s="40"/>
      <c r="TQG60" s="40"/>
      <c r="TQH60" s="40"/>
      <c r="TQI60" s="40"/>
      <c r="TQJ60" s="40"/>
      <c r="TQK60" s="40"/>
      <c r="TQL60" s="40"/>
      <c r="TQM60" s="40"/>
      <c r="TQN60" s="40"/>
      <c r="TQO60" s="40"/>
      <c r="TQP60" s="40"/>
      <c r="TQQ60" s="40"/>
      <c r="TQR60" s="40"/>
      <c r="TQS60" s="40"/>
      <c r="TQT60" s="40"/>
      <c r="TQU60" s="40"/>
      <c r="TQW60" s="40"/>
      <c r="TQX60" s="40"/>
      <c r="TQY60" s="40"/>
      <c r="TQZ60" s="40"/>
      <c r="TRA60" s="40"/>
      <c r="TRB60" s="40"/>
      <c r="TRC60" s="40"/>
      <c r="TRD60" s="40"/>
      <c r="TRE60" s="40"/>
      <c r="TRF60" s="40"/>
      <c r="TRG60" s="40"/>
      <c r="TRH60" s="40"/>
      <c r="TRI60" s="40"/>
      <c r="TRJ60" s="40"/>
      <c r="TRK60" s="40"/>
      <c r="TRM60" s="40"/>
      <c r="TRN60" s="40"/>
      <c r="TRO60" s="40"/>
      <c r="TRP60" s="40"/>
      <c r="TRQ60" s="40"/>
      <c r="TRR60" s="40"/>
      <c r="TRS60" s="40"/>
      <c r="TRT60" s="40"/>
      <c r="TRU60" s="40"/>
      <c r="TRV60" s="40"/>
      <c r="TRW60" s="40"/>
      <c r="TRX60" s="40"/>
      <c r="TRY60" s="40"/>
      <c r="TRZ60" s="40"/>
      <c r="TSA60" s="40"/>
      <c r="TSC60" s="40"/>
      <c r="TSD60" s="40"/>
      <c r="TSE60" s="40"/>
      <c r="TSF60" s="40"/>
      <c r="TSG60" s="40"/>
      <c r="TSH60" s="40"/>
      <c r="TSI60" s="40"/>
      <c r="TSJ60" s="40"/>
      <c r="TSK60" s="40"/>
      <c r="TSL60" s="40"/>
      <c r="TSM60" s="40"/>
      <c r="TSN60" s="40"/>
      <c r="TSO60" s="40"/>
      <c r="TSP60" s="40"/>
      <c r="TSQ60" s="40"/>
      <c r="TSS60" s="40"/>
      <c r="TST60" s="40"/>
      <c r="TSU60" s="40"/>
      <c r="TSV60" s="40"/>
      <c r="TSW60" s="40"/>
      <c r="TSX60" s="40"/>
      <c r="TSY60" s="40"/>
      <c r="TSZ60" s="40"/>
      <c r="TTA60" s="40"/>
      <c r="TTB60" s="40"/>
      <c r="TTC60" s="40"/>
      <c r="TTD60" s="40"/>
      <c r="TTE60" s="40"/>
      <c r="TTF60" s="40"/>
      <c r="TTG60" s="40"/>
      <c r="TTI60" s="40"/>
      <c r="TTJ60" s="40"/>
      <c r="TTK60" s="40"/>
      <c r="TTL60" s="40"/>
      <c r="TTM60" s="40"/>
      <c r="TTN60" s="40"/>
      <c r="TTO60" s="40"/>
      <c r="TTP60" s="40"/>
      <c r="TTQ60" s="40"/>
      <c r="TTR60" s="40"/>
      <c r="TTS60" s="40"/>
      <c r="TTT60" s="40"/>
      <c r="TTU60" s="40"/>
      <c r="TTV60" s="40"/>
      <c r="TTW60" s="40"/>
      <c r="TTY60" s="40"/>
      <c r="TTZ60" s="40"/>
      <c r="TUA60" s="40"/>
      <c r="TUB60" s="40"/>
      <c r="TUC60" s="40"/>
      <c r="TUD60" s="40"/>
      <c r="TUE60" s="40"/>
      <c r="TUF60" s="40"/>
      <c r="TUG60" s="40"/>
      <c r="TUH60" s="40"/>
      <c r="TUI60" s="40"/>
      <c r="TUJ60" s="40"/>
      <c r="TUK60" s="40"/>
      <c r="TUL60" s="40"/>
      <c r="TUM60" s="40"/>
      <c r="TUO60" s="40"/>
      <c r="TUP60" s="40"/>
      <c r="TUQ60" s="40"/>
      <c r="TUR60" s="40"/>
      <c r="TUS60" s="40"/>
      <c r="TUT60" s="40"/>
      <c r="TUU60" s="40"/>
      <c r="TUV60" s="40"/>
      <c r="TUW60" s="40"/>
      <c r="TUX60" s="40"/>
      <c r="TUY60" s="40"/>
      <c r="TUZ60" s="40"/>
      <c r="TVA60" s="40"/>
      <c r="TVB60" s="40"/>
      <c r="TVC60" s="40"/>
      <c r="TVE60" s="40"/>
      <c r="TVF60" s="40"/>
      <c r="TVG60" s="40"/>
      <c r="TVH60" s="40"/>
      <c r="TVI60" s="40"/>
      <c r="TVJ60" s="40"/>
      <c r="TVK60" s="40"/>
      <c r="TVL60" s="40"/>
      <c r="TVM60" s="40"/>
      <c r="TVN60" s="40"/>
      <c r="TVO60" s="40"/>
      <c r="TVP60" s="40"/>
      <c r="TVQ60" s="40"/>
      <c r="TVR60" s="40"/>
      <c r="TVS60" s="40"/>
      <c r="TVU60" s="40"/>
      <c r="TVV60" s="40"/>
      <c r="TVW60" s="40"/>
      <c r="TVX60" s="40"/>
      <c r="TVY60" s="40"/>
      <c r="TVZ60" s="40"/>
      <c r="TWA60" s="40"/>
      <c r="TWB60" s="40"/>
      <c r="TWC60" s="40"/>
      <c r="TWD60" s="40"/>
      <c r="TWE60" s="40"/>
      <c r="TWF60" s="40"/>
      <c r="TWG60" s="40"/>
      <c r="TWH60" s="40"/>
      <c r="TWI60" s="40"/>
      <c r="TWK60" s="40"/>
      <c r="TWL60" s="40"/>
      <c r="TWM60" s="40"/>
      <c r="TWN60" s="40"/>
      <c r="TWO60" s="40"/>
      <c r="TWP60" s="40"/>
      <c r="TWQ60" s="40"/>
      <c r="TWR60" s="40"/>
      <c r="TWS60" s="40"/>
      <c r="TWT60" s="40"/>
      <c r="TWU60" s="40"/>
      <c r="TWV60" s="40"/>
      <c r="TWW60" s="40"/>
      <c r="TWX60" s="40"/>
      <c r="TWY60" s="40"/>
      <c r="TXA60" s="40"/>
      <c r="TXB60" s="40"/>
      <c r="TXC60" s="40"/>
      <c r="TXD60" s="40"/>
      <c r="TXE60" s="40"/>
      <c r="TXF60" s="40"/>
      <c r="TXG60" s="40"/>
      <c r="TXH60" s="40"/>
      <c r="TXI60" s="40"/>
      <c r="TXJ60" s="40"/>
      <c r="TXK60" s="40"/>
      <c r="TXL60" s="40"/>
      <c r="TXM60" s="40"/>
      <c r="TXN60" s="40"/>
      <c r="TXO60" s="40"/>
      <c r="TXQ60" s="40"/>
      <c r="TXR60" s="40"/>
      <c r="TXS60" s="40"/>
      <c r="TXT60" s="40"/>
      <c r="TXU60" s="40"/>
      <c r="TXV60" s="40"/>
      <c r="TXW60" s="40"/>
      <c r="TXX60" s="40"/>
      <c r="TXY60" s="40"/>
      <c r="TXZ60" s="40"/>
      <c r="TYA60" s="40"/>
      <c r="TYB60" s="40"/>
      <c r="TYC60" s="40"/>
      <c r="TYD60" s="40"/>
      <c r="TYE60" s="40"/>
      <c r="TYG60" s="40"/>
      <c r="TYH60" s="40"/>
      <c r="TYI60" s="40"/>
      <c r="TYJ60" s="40"/>
      <c r="TYK60" s="40"/>
      <c r="TYL60" s="40"/>
      <c r="TYM60" s="40"/>
      <c r="TYN60" s="40"/>
      <c r="TYO60" s="40"/>
      <c r="TYP60" s="40"/>
      <c r="TYQ60" s="40"/>
      <c r="TYR60" s="40"/>
      <c r="TYS60" s="40"/>
      <c r="TYT60" s="40"/>
      <c r="TYU60" s="40"/>
      <c r="TYW60" s="40"/>
      <c r="TYX60" s="40"/>
      <c r="TYY60" s="40"/>
      <c r="TYZ60" s="40"/>
      <c r="TZA60" s="40"/>
      <c r="TZB60" s="40"/>
      <c r="TZC60" s="40"/>
      <c r="TZD60" s="40"/>
      <c r="TZE60" s="40"/>
      <c r="TZF60" s="40"/>
      <c r="TZG60" s="40"/>
      <c r="TZH60" s="40"/>
      <c r="TZI60" s="40"/>
      <c r="TZJ60" s="40"/>
      <c r="TZK60" s="40"/>
      <c r="TZM60" s="40"/>
      <c r="TZN60" s="40"/>
      <c r="TZO60" s="40"/>
      <c r="TZP60" s="40"/>
      <c r="TZQ60" s="40"/>
      <c r="TZR60" s="40"/>
      <c r="TZS60" s="40"/>
      <c r="TZT60" s="40"/>
      <c r="TZU60" s="40"/>
      <c r="TZV60" s="40"/>
      <c r="TZW60" s="40"/>
      <c r="TZX60" s="40"/>
      <c r="TZY60" s="40"/>
      <c r="TZZ60" s="40"/>
      <c r="UAA60" s="40"/>
      <c r="UAC60" s="40"/>
      <c r="UAD60" s="40"/>
      <c r="UAE60" s="40"/>
      <c r="UAF60" s="40"/>
      <c r="UAG60" s="40"/>
      <c r="UAH60" s="40"/>
      <c r="UAI60" s="40"/>
      <c r="UAJ60" s="40"/>
      <c r="UAK60" s="40"/>
      <c r="UAL60" s="40"/>
      <c r="UAM60" s="40"/>
      <c r="UAN60" s="40"/>
      <c r="UAO60" s="40"/>
      <c r="UAP60" s="40"/>
      <c r="UAQ60" s="40"/>
      <c r="UAS60" s="40"/>
      <c r="UAT60" s="40"/>
      <c r="UAU60" s="40"/>
      <c r="UAV60" s="40"/>
      <c r="UAW60" s="40"/>
      <c r="UAX60" s="40"/>
      <c r="UAY60" s="40"/>
      <c r="UAZ60" s="40"/>
      <c r="UBA60" s="40"/>
      <c r="UBB60" s="40"/>
      <c r="UBC60" s="40"/>
      <c r="UBD60" s="40"/>
      <c r="UBE60" s="40"/>
      <c r="UBF60" s="40"/>
      <c r="UBG60" s="40"/>
      <c r="UBI60" s="40"/>
      <c r="UBJ60" s="40"/>
      <c r="UBK60" s="40"/>
      <c r="UBL60" s="40"/>
      <c r="UBM60" s="40"/>
      <c r="UBN60" s="40"/>
      <c r="UBO60" s="40"/>
      <c r="UBP60" s="40"/>
      <c r="UBQ60" s="40"/>
      <c r="UBR60" s="40"/>
      <c r="UBS60" s="40"/>
      <c r="UBT60" s="40"/>
      <c r="UBU60" s="40"/>
      <c r="UBV60" s="40"/>
      <c r="UBW60" s="40"/>
      <c r="UBY60" s="40"/>
      <c r="UBZ60" s="40"/>
      <c r="UCA60" s="40"/>
      <c r="UCB60" s="40"/>
      <c r="UCC60" s="40"/>
      <c r="UCD60" s="40"/>
      <c r="UCE60" s="40"/>
      <c r="UCF60" s="40"/>
      <c r="UCG60" s="40"/>
      <c r="UCH60" s="40"/>
      <c r="UCI60" s="40"/>
      <c r="UCJ60" s="40"/>
      <c r="UCK60" s="40"/>
      <c r="UCL60" s="40"/>
      <c r="UCM60" s="40"/>
      <c r="UCO60" s="40"/>
      <c r="UCP60" s="40"/>
      <c r="UCQ60" s="40"/>
      <c r="UCR60" s="40"/>
      <c r="UCS60" s="40"/>
      <c r="UCT60" s="40"/>
      <c r="UCU60" s="40"/>
      <c r="UCV60" s="40"/>
      <c r="UCW60" s="40"/>
      <c r="UCX60" s="40"/>
      <c r="UCY60" s="40"/>
      <c r="UCZ60" s="40"/>
      <c r="UDA60" s="40"/>
      <c r="UDB60" s="40"/>
      <c r="UDC60" s="40"/>
      <c r="UDE60" s="40"/>
      <c r="UDF60" s="40"/>
      <c r="UDG60" s="40"/>
      <c r="UDH60" s="40"/>
      <c r="UDI60" s="40"/>
      <c r="UDJ60" s="40"/>
      <c r="UDK60" s="40"/>
      <c r="UDL60" s="40"/>
      <c r="UDM60" s="40"/>
      <c r="UDN60" s="40"/>
      <c r="UDO60" s="40"/>
      <c r="UDP60" s="40"/>
      <c r="UDQ60" s="40"/>
      <c r="UDR60" s="40"/>
      <c r="UDS60" s="40"/>
      <c r="UDU60" s="40"/>
      <c r="UDV60" s="40"/>
      <c r="UDW60" s="40"/>
      <c r="UDX60" s="40"/>
      <c r="UDY60" s="40"/>
      <c r="UDZ60" s="40"/>
      <c r="UEA60" s="40"/>
      <c r="UEB60" s="40"/>
      <c r="UEC60" s="40"/>
      <c r="UED60" s="40"/>
      <c r="UEE60" s="40"/>
      <c r="UEF60" s="40"/>
      <c r="UEG60" s="40"/>
      <c r="UEH60" s="40"/>
      <c r="UEI60" s="40"/>
      <c r="UEK60" s="40"/>
      <c r="UEL60" s="40"/>
      <c r="UEM60" s="40"/>
      <c r="UEN60" s="40"/>
      <c r="UEO60" s="40"/>
      <c r="UEP60" s="40"/>
      <c r="UEQ60" s="40"/>
      <c r="UER60" s="40"/>
      <c r="UES60" s="40"/>
      <c r="UET60" s="40"/>
      <c r="UEU60" s="40"/>
      <c r="UEV60" s="40"/>
      <c r="UEW60" s="40"/>
      <c r="UEX60" s="40"/>
      <c r="UEY60" s="40"/>
      <c r="UFA60" s="40"/>
      <c r="UFB60" s="40"/>
      <c r="UFC60" s="40"/>
      <c r="UFD60" s="40"/>
      <c r="UFE60" s="40"/>
      <c r="UFF60" s="40"/>
      <c r="UFG60" s="40"/>
      <c r="UFH60" s="40"/>
      <c r="UFI60" s="40"/>
      <c r="UFJ60" s="40"/>
      <c r="UFK60" s="40"/>
      <c r="UFL60" s="40"/>
      <c r="UFM60" s="40"/>
      <c r="UFN60" s="40"/>
      <c r="UFO60" s="40"/>
      <c r="UFQ60" s="40"/>
      <c r="UFR60" s="40"/>
      <c r="UFS60" s="40"/>
      <c r="UFT60" s="40"/>
      <c r="UFU60" s="40"/>
      <c r="UFV60" s="40"/>
      <c r="UFW60" s="40"/>
      <c r="UFX60" s="40"/>
      <c r="UFY60" s="40"/>
      <c r="UFZ60" s="40"/>
      <c r="UGA60" s="40"/>
      <c r="UGB60" s="40"/>
      <c r="UGC60" s="40"/>
      <c r="UGD60" s="40"/>
      <c r="UGE60" s="40"/>
      <c r="UGG60" s="40"/>
      <c r="UGH60" s="40"/>
      <c r="UGI60" s="40"/>
      <c r="UGJ60" s="40"/>
      <c r="UGK60" s="40"/>
      <c r="UGL60" s="40"/>
      <c r="UGM60" s="40"/>
      <c r="UGN60" s="40"/>
      <c r="UGO60" s="40"/>
      <c r="UGP60" s="40"/>
      <c r="UGQ60" s="40"/>
      <c r="UGR60" s="40"/>
      <c r="UGS60" s="40"/>
      <c r="UGT60" s="40"/>
      <c r="UGU60" s="40"/>
      <c r="UGW60" s="40"/>
      <c r="UGX60" s="40"/>
      <c r="UGY60" s="40"/>
      <c r="UGZ60" s="40"/>
      <c r="UHA60" s="40"/>
      <c r="UHB60" s="40"/>
      <c r="UHC60" s="40"/>
      <c r="UHD60" s="40"/>
      <c r="UHE60" s="40"/>
      <c r="UHF60" s="40"/>
      <c r="UHG60" s="40"/>
      <c r="UHH60" s="40"/>
      <c r="UHI60" s="40"/>
      <c r="UHJ60" s="40"/>
      <c r="UHK60" s="40"/>
      <c r="UHM60" s="40"/>
      <c r="UHN60" s="40"/>
      <c r="UHO60" s="40"/>
      <c r="UHP60" s="40"/>
      <c r="UHQ60" s="40"/>
      <c r="UHR60" s="40"/>
      <c r="UHS60" s="40"/>
      <c r="UHT60" s="40"/>
      <c r="UHU60" s="40"/>
      <c r="UHV60" s="40"/>
      <c r="UHW60" s="40"/>
      <c r="UHX60" s="40"/>
      <c r="UHY60" s="40"/>
      <c r="UHZ60" s="40"/>
      <c r="UIA60" s="40"/>
      <c r="UIC60" s="40"/>
      <c r="UID60" s="40"/>
      <c r="UIE60" s="40"/>
      <c r="UIF60" s="40"/>
      <c r="UIG60" s="40"/>
      <c r="UIH60" s="40"/>
      <c r="UII60" s="40"/>
      <c r="UIJ60" s="40"/>
      <c r="UIK60" s="40"/>
      <c r="UIL60" s="40"/>
      <c r="UIM60" s="40"/>
      <c r="UIN60" s="40"/>
      <c r="UIO60" s="40"/>
      <c r="UIP60" s="40"/>
      <c r="UIQ60" s="40"/>
      <c r="UIS60" s="40"/>
      <c r="UIT60" s="40"/>
      <c r="UIU60" s="40"/>
      <c r="UIV60" s="40"/>
      <c r="UIW60" s="40"/>
      <c r="UIX60" s="40"/>
      <c r="UIY60" s="40"/>
      <c r="UIZ60" s="40"/>
      <c r="UJA60" s="40"/>
      <c r="UJB60" s="40"/>
      <c r="UJC60" s="40"/>
      <c r="UJD60" s="40"/>
      <c r="UJE60" s="40"/>
      <c r="UJF60" s="40"/>
      <c r="UJG60" s="40"/>
      <c r="UJI60" s="40"/>
      <c r="UJJ60" s="40"/>
      <c r="UJK60" s="40"/>
      <c r="UJL60" s="40"/>
      <c r="UJM60" s="40"/>
      <c r="UJN60" s="40"/>
      <c r="UJO60" s="40"/>
      <c r="UJP60" s="40"/>
      <c r="UJQ60" s="40"/>
      <c r="UJR60" s="40"/>
      <c r="UJS60" s="40"/>
      <c r="UJT60" s="40"/>
      <c r="UJU60" s="40"/>
      <c r="UJV60" s="40"/>
      <c r="UJW60" s="40"/>
      <c r="UJY60" s="40"/>
      <c r="UJZ60" s="40"/>
      <c r="UKA60" s="40"/>
      <c r="UKB60" s="40"/>
      <c r="UKC60" s="40"/>
      <c r="UKD60" s="40"/>
      <c r="UKE60" s="40"/>
      <c r="UKF60" s="40"/>
      <c r="UKG60" s="40"/>
      <c r="UKH60" s="40"/>
      <c r="UKI60" s="40"/>
      <c r="UKJ60" s="40"/>
      <c r="UKK60" s="40"/>
      <c r="UKL60" s="40"/>
      <c r="UKM60" s="40"/>
      <c r="UKO60" s="40"/>
      <c r="UKP60" s="40"/>
      <c r="UKQ60" s="40"/>
      <c r="UKR60" s="40"/>
      <c r="UKS60" s="40"/>
      <c r="UKT60" s="40"/>
      <c r="UKU60" s="40"/>
      <c r="UKV60" s="40"/>
      <c r="UKW60" s="40"/>
      <c r="UKX60" s="40"/>
      <c r="UKY60" s="40"/>
      <c r="UKZ60" s="40"/>
      <c r="ULA60" s="40"/>
      <c r="ULB60" s="40"/>
      <c r="ULC60" s="40"/>
      <c r="ULE60" s="40"/>
      <c r="ULF60" s="40"/>
      <c r="ULG60" s="40"/>
      <c r="ULH60" s="40"/>
      <c r="ULI60" s="40"/>
      <c r="ULJ60" s="40"/>
      <c r="ULK60" s="40"/>
      <c r="ULL60" s="40"/>
      <c r="ULM60" s="40"/>
      <c r="ULN60" s="40"/>
      <c r="ULO60" s="40"/>
      <c r="ULP60" s="40"/>
      <c r="ULQ60" s="40"/>
      <c r="ULR60" s="40"/>
      <c r="ULS60" s="40"/>
      <c r="ULU60" s="40"/>
      <c r="ULV60" s="40"/>
      <c r="ULW60" s="40"/>
      <c r="ULX60" s="40"/>
      <c r="ULY60" s="40"/>
      <c r="ULZ60" s="40"/>
      <c r="UMA60" s="40"/>
      <c r="UMB60" s="40"/>
      <c r="UMC60" s="40"/>
      <c r="UMD60" s="40"/>
      <c r="UME60" s="40"/>
      <c r="UMF60" s="40"/>
      <c r="UMG60" s="40"/>
      <c r="UMH60" s="40"/>
      <c r="UMI60" s="40"/>
      <c r="UMK60" s="40"/>
      <c r="UML60" s="40"/>
      <c r="UMM60" s="40"/>
      <c r="UMN60" s="40"/>
      <c r="UMO60" s="40"/>
      <c r="UMP60" s="40"/>
      <c r="UMQ60" s="40"/>
      <c r="UMR60" s="40"/>
      <c r="UMS60" s="40"/>
      <c r="UMT60" s="40"/>
      <c r="UMU60" s="40"/>
      <c r="UMV60" s="40"/>
      <c r="UMW60" s="40"/>
      <c r="UMX60" s="40"/>
      <c r="UMY60" s="40"/>
      <c r="UNA60" s="40"/>
      <c r="UNB60" s="40"/>
      <c r="UNC60" s="40"/>
      <c r="UND60" s="40"/>
      <c r="UNE60" s="40"/>
      <c r="UNF60" s="40"/>
      <c r="UNG60" s="40"/>
      <c r="UNH60" s="40"/>
      <c r="UNI60" s="40"/>
      <c r="UNJ60" s="40"/>
      <c r="UNK60" s="40"/>
      <c r="UNL60" s="40"/>
      <c r="UNM60" s="40"/>
      <c r="UNN60" s="40"/>
      <c r="UNO60" s="40"/>
      <c r="UNQ60" s="40"/>
      <c r="UNR60" s="40"/>
      <c r="UNS60" s="40"/>
      <c r="UNT60" s="40"/>
      <c r="UNU60" s="40"/>
      <c r="UNV60" s="40"/>
      <c r="UNW60" s="40"/>
      <c r="UNX60" s="40"/>
      <c r="UNY60" s="40"/>
      <c r="UNZ60" s="40"/>
      <c r="UOA60" s="40"/>
      <c r="UOB60" s="40"/>
      <c r="UOC60" s="40"/>
      <c r="UOD60" s="40"/>
      <c r="UOE60" s="40"/>
      <c r="UOG60" s="40"/>
      <c r="UOH60" s="40"/>
      <c r="UOI60" s="40"/>
      <c r="UOJ60" s="40"/>
      <c r="UOK60" s="40"/>
      <c r="UOL60" s="40"/>
      <c r="UOM60" s="40"/>
      <c r="UON60" s="40"/>
      <c r="UOO60" s="40"/>
      <c r="UOP60" s="40"/>
      <c r="UOQ60" s="40"/>
      <c r="UOR60" s="40"/>
      <c r="UOS60" s="40"/>
      <c r="UOT60" s="40"/>
      <c r="UOU60" s="40"/>
      <c r="UOW60" s="40"/>
      <c r="UOX60" s="40"/>
      <c r="UOY60" s="40"/>
      <c r="UOZ60" s="40"/>
      <c r="UPA60" s="40"/>
      <c r="UPB60" s="40"/>
      <c r="UPC60" s="40"/>
      <c r="UPD60" s="40"/>
      <c r="UPE60" s="40"/>
      <c r="UPF60" s="40"/>
      <c r="UPG60" s="40"/>
      <c r="UPH60" s="40"/>
      <c r="UPI60" s="40"/>
      <c r="UPJ60" s="40"/>
      <c r="UPK60" s="40"/>
      <c r="UPM60" s="40"/>
      <c r="UPN60" s="40"/>
      <c r="UPO60" s="40"/>
      <c r="UPP60" s="40"/>
      <c r="UPQ60" s="40"/>
      <c r="UPR60" s="40"/>
      <c r="UPS60" s="40"/>
      <c r="UPT60" s="40"/>
      <c r="UPU60" s="40"/>
      <c r="UPV60" s="40"/>
      <c r="UPW60" s="40"/>
      <c r="UPX60" s="40"/>
      <c r="UPY60" s="40"/>
      <c r="UPZ60" s="40"/>
      <c r="UQA60" s="40"/>
      <c r="UQC60" s="40"/>
      <c r="UQD60" s="40"/>
      <c r="UQE60" s="40"/>
      <c r="UQF60" s="40"/>
      <c r="UQG60" s="40"/>
      <c r="UQH60" s="40"/>
      <c r="UQI60" s="40"/>
      <c r="UQJ60" s="40"/>
      <c r="UQK60" s="40"/>
      <c r="UQL60" s="40"/>
      <c r="UQM60" s="40"/>
      <c r="UQN60" s="40"/>
      <c r="UQO60" s="40"/>
      <c r="UQP60" s="40"/>
      <c r="UQQ60" s="40"/>
      <c r="UQS60" s="40"/>
      <c r="UQT60" s="40"/>
      <c r="UQU60" s="40"/>
      <c r="UQV60" s="40"/>
      <c r="UQW60" s="40"/>
      <c r="UQX60" s="40"/>
      <c r="UQY60" s="40"/>
      <c r="UQZ60" s="40"/>
      <c r="URA60" s="40"/>
      <c r="URB60" s="40"/>
      <c r="URC60" s="40"/>
      <c r="URD60" s="40"/>
      <c r="URE60" s="40"/>
      <c r="URF60" s="40"/>
      <c r="URG60" s="40"/>
      <c r="URI60" s="40"/>
      <c r="URJ60" s="40"/>
      <c r="URK60" s="40"/>
      <c r="URL60" s="40"/>
      <c r="URM60" s="40"/>
      <c r="URN60" s="40"/>
      <c r="URO60" s="40"/>
      <c r="URP60" s="40"/>
      <c r="URQ60" s="40"/>
      <c r="URR60" s="40"/>
      <c r="URS60" s="40"/>
      <c r="URT60" s="40"/>
      <c r="URU60" s="40"/>
      <c r="URV60" s="40"/>
      <c r="URW60" s="40"/>
      <c r="URY60" s="40"/>
      <c r="URZ60" s="40"/>
      <c r="USA60" s="40"/>
      <c r="USB60" s="40"/>
      <c r="USC60" s="40"/>
      <c r="USD60" s="40"/>
      <c r="USE60" s="40"/>
      <c r="USF60" s="40"/>
      <c r="USG60" s="40"/>
      <c r="USH60" s="40"/>
      <c r="USI60" s="40"/>
      <c r="USJ60" s="40"/>
      <c r="USK60" s="40"/>
      <c r="USL60" s="40"/>
      <c r="USM60" s="40"/>
      <c r="USO60" s="40"/>
      <c r="USP60" s="40"/>
      <c r="USQ60" s="40"/>
      <c r="USR60" s="40"/>
      <c r="USS60" s="40"/>
      <c r="UST60" s="40"/>
      <c r="USU60" s="40"/>
      <c r="USV60" s="40"/>
      <c r="USW60" s="40"/>
      <c r="USX60" s="40"/>
      <c r="USY60" s="40"/>
      <c r="USZ60" s="40"/>
      <c r="UTA60" s="40"/>
      <c r="UTB60" s="40"/>
      <c r="UTC60" s="40"/>
      <c r="UTE60" s="40"/>
      <c r="UTF60" s="40"/>
      <c r="UTG60" s="40"/>
      <c r="UTH60" s="40"/>
      <c r="UTI60" s="40"/>
      <c r="UTJ60" s="40"/>
      <c r="UTK60" s="40"/>
      <c r="UTL60" s="40"/>
      <c r="UTM60" s="40"/>
      <c r="UTN60" s="40"/>
      <c r="UTO60" s="40"/>
      <c r="UTP60" s="40"/>
      <c r="UTQ60" s="40"/>
      <c r="UTR60" s="40"/>
      <c r="UTS60" s="40"/>
      <c r="UTU60" s="40"/>
      <c r="UTV60" s="40"/>
      <c r="UTW60" s="40"/>
      <c r="UTX60" s="40"/>
      <c r="UTY60" s="40"/>
      <c r="UTZ60" s="40"/>
      <c r="UUA60" s="40"/>
      <c r="UUB60" s="40"/>
      <c r="UUC60" s="40"/>
      <c r="UUD60" s="40"/>
      <c r="UUE60" s="40"/>
      <c r="UUF60" s="40"/>
      <c r="UUG60" s="40"/>
      <c r="UUH60" s="40"/>
      <c r="UUI60" s="40"/>
      <c r="UUK60" s="40"/>
      <c r="UUL60" s="40"/>
      <c r="UUM60" s="40"/>
      <c r="UUN60" s="40"/>
      <c r="UUO60" s="40"/>
      <c r="UUP60" s="40"/>
      <c r="UUQ60" s="40"/>
      <c r="UUR60" s="40"/>
      <c r="UUS60" s="40"/>
      <c r="UUT60" s="40"/>
      <c r="UUU60" s="40"/>
      <c r="UUV60" s="40"/>
      <c r="UUW60" s="40"/>
      <c r="UUX60" s="40"/>
      <c r="UUY60" s="40"/>
      <c r="UVA60" s="40"/>
      <c r="UVB60" s="40"/>
      <c r="UVC60" s="40"/>
      <c r="UVD60" s="40"/>
      <c r="UVE60" s="40"/>
      <c r="UVF60" s="40"/>
      <c r="UVG60" s="40"/>
      <c r="UVH60" s="40"/>
      <c r="UVI60" s="40"/>
      <c r="UVJ60" s="40"/>
      <c r="UVK60" s="40"/>
      <c r="UVL60" s="40"/>
      <c r="UVM60" s="40"/>
      <c r="UVN60" s="40"/>
      <c r="UVO60" s="40"/>
      <c r="UVQ60" s="40"/>
      <c r="UVR60" s="40"/>
      <c r="UVS60" s="40"/>
      <c r="UVT60" s="40"/>
      <c r="UVU60" s="40"/>
      <c r="UVV60" s="40"/>
      <c r="UVW60" s="40"/>
      <c r="UVX60" s="40"/>
      <c r="UVY60" s="40"/>
      <c r="UVZ60" s="40"/>
      <c r="UWA60" s="40"/>
      <c r="UWB60" s="40"/>
      <c r="UWC60" s="40"/>
      <c r="UWD60" s="40"/>
      <c r="UWE60" s="40"/>
      <c r="UWG60" s="40"/>
      <c r="UWH60" s="40"/>
      <c r="UWI60" s="40"/>
      <c r="UWJ60" s="40"/>
      <c r="UWK60" s="40"/>
      <c r="UWL60" s="40"/>
      <c r="UWM60" s="40"/>
      <c r="UWN60" s="40"/>
      <c r="UWO60" s="40"/>
      <c r="UWP60" s="40"/>
      <c r="UWQ60" s="40"/>
      <c r="UWR60" s="40"/>
      <c r="UWS60" s="40"/>
      <c r="UWT60" s="40"/>
      <c r="UWU60" s="40"/>
      <c r="UWW60" s="40"/>
      <c r="UWX60" s="40"/>
      <c r="UWY60" s="40"/>
      <c r="UWZ60" s="40"/>
      <c r="UXA60" s="40"/>
      <c r="UXB60" s="40"/>
      <c r="UXC60" s="40"/>
      <c r="UXD60" s="40"/>
      <c r="UXE60" s="40"/>
      <c r="UXF60" s="40"/>
      <c r="UXG60" s="40"/>
      <c r="UXH60" s="40"/>
      <c r="UXI60" s="40"/>
      <c r="UXJ60" s="40"/>
      <c r="UXK60" s="40"/>
      <c r="UXM60" s="40"/>
      <c r="UXN60" s="40"/>
      <c r="UXO60" s="40"/>
      <c r="UXP60" s="40"/>
      <c r="UXQ60" s="40"/>
      <c r="UXR60" s="40"/>
      <c r="UXS60" s="40"/>
      <c r="UXT60" s="40"/>
      <c r="UXU60" s="40"/>
      <c r="UXV60" s="40"/>
      <c r="UXW60" s="40"/>
      <c r="UXX60" s="40"/>
      <c r="UXY60" s="40"/>
      <c r="UXZ60" s="40"/>
      <c r="UYA60" s="40"/>
      <c r="UYC60" s="40"/>
      <c r="UYD60" s="40"/>
      <c r="UYE60" s="40"/>
      <c r="UYF60" s="40"/>
      <c r="UYG60" s="40"/>
      <c r="UYH60" s="40"/>
      <c r="UYI60" s="40"/>
      <c r="UYJ60" s="40"/>
      <c r="UYK60" s="40"/>
      <c r="UYL60" s="40"/>
      <c r="UYM60" s="40"/>
      <c r="UYN60" s="40"/>
      <c r="UYO60" s="40"/>
      <c r="UYP60" s="40"/>
      <c r="UYQ60" s="40"/>
      <c r="UYS60" s="40"/>
      <c r="UYT60" s="40"/>
      <c r="UYU60" s="40"/>
      <c r="UYV60" s="40"/>
      <c r="UYW60" s="40"/>
      <c r="UYX60" s="40"/>
      <c r="UYY60" s="40"/>
      <c r="UYZ60" s="40"/>
      <c r="UZA60" s="40"/>
      <c r="UZB60" s="40"/>
      <c r="UZC60" s="40"/>
      <c r="UZD60" s="40"/>
      <c r="UZE60" s="40"/>
      <c r="UZF60" s="40"/>
      <c r="UZG60" s="40"/>
      <c r="UZI60" s="40"/>
      <c r="UZJ60" s="40"/>
      <c r="UZK60" s="40"/>
      <c r="UZL60" s="40"/>
      <c r="UZM60" s="40"/>
      <c r="UZN60" s="40"/>
      <c r="UZO60" s="40"/>
      <c r="UZP60" s="40"/>
      <c r="UZQ60" s="40"/>
      <c r="UZR60" s="40"/>
      <c r="UZS60" s="40"/>
      <c r="UZT60" s="40"/>
      <c r="UZU60" s="40"/>
      <c r="UZV60" s="40"/>
      <c r="UZW60" s="40"/>
      <c r="UZY60" s="40"/>
      <c r="UZZ60" s="40"/>
      <c r="VAA60" s="40"/>
      <c r="VAB60" s="40"/>
      <c r="VAC60" s="40"/>
      <c r="VAD60" s="40"/>
      <c r="VAE60" s="40"/>
      <c r="VAF60" s="40"/>
      <c r="VAG60" s="40"/>
      <c r="VAH60" s="40"/>
      <c r="VAI60" s="40"/>
      <c r="VAJ60" s="40"/>
      <c r="VAK60" s="40"/>
      <c r="VAL60" s="40"/>
      <c r="VAM60" s="40"/>
      <c r="VAO60" s="40"/>
      <c r="VAP60" s="40"/>
      <c r="VAQ60" s="40"/>
      <c r="VAR60" s="40"/>
      <c r="VAS60" s="40"/>
      <c r="VAT60" s="40"/>
      <c r="VAU60" s="40"/>
      <c r="VAV60" s="40"/>
      <c r="VAW60" s="40"/>
      <c r="VAX60" s="40"/>
      <c r="VAY60" s="40"/>
      <c r="VAZ60" s="40"/>
      <c r="VBA60" s="40"/>
      <c r="VBB60" s="40"/>
      <c r="VBC60" s="40"/>
      <c r="VBE60" s="40"/>
      <c r="VBF60" s="40"/>
      <c r="VBG60" s="40"/>
      <c r="VBH60" s="40"/>
      <c r="VBI60" s="40"/>
      <c r="VBJ60" s="40"/>
      <c r="VBK60" s="40"/>
      <c r="VBL60" s="40"/>
      <c r="VBM60" s="40"/>
      <c r="VBN60" s="40"/>
      <c r="VBO60" s="40"/>
      <c r="VBP60" s="40"/>
      <c r="VBQ60" s="40"/>
      <c r="VBR60" s="40"/>
      <c r="VBS60" s="40"/>
      <c r="VBU60" s="40"/>
      <c r="VBV60" s="40"/>
      <c r="VBW60" s="40"/>
      <c r="VBX60" s="40"/>
      <c r="VBY60" s="40"/>
      <c r="VBZ60" s="40"/>
      <c r="VCA60" s="40"/>
      <c r="VCB60" s="40"/>
      <c r="VCC60" s="40"/>
      <c r="VCD60" s="40"/>
      <c r="VCE60" s="40"/>
      <c r="VCF60" s="40"/>
      <c r="VCG60" s="40"/>
      <c r="VCH60" s="40"/>
      <c r="VCI60" s="40"/>
      <c r="VCK60" s="40"/>
      <c r="VCL60" s="40"/>
      <c r="VCM60" s="40"/>
      <c r="VCN60" s="40"/>
      <c r="VCO60" s="40"/>
      <c r="VCP60" s="40"/>
      <c r="VCQ60" s="40"/>
      <c r="VCR60" s="40"/>
      <c r="VCS60" s="40"/>
      <c r="VCT60" s="40"/>
      <c r="VCU60" s="40"/>
      <c r="VCV60" s="40"/>
      <c r="VCW60" s="40"/>
      <c r="VCX60" s="40"/>
      <c r="VCY60" s="40"/>
      <c r="VDA60" s="40"/>
      <c r="VDB60" s="40"/>
      <c r="VDC60" s="40"/>
      <c r="VDD60" s="40"/>
      <c r="VDE60" s="40"/>
      <c r="VDF60" s="40"/>
      <c r="VDG60" s="40"/>
      <c r="VDH60" s="40"/>
      <c r="VDI60" s="40"/>
      <c r="VDJ60" s="40"/>
      <c r="VDK60" s="40"/>
      <c r="VDL60" s="40"/>
      <c r="VDM60" s="40"/>
      <c r="VDN60" s="40"/>
      <c r="VDO60" s="40"/>
      <c r="VDQ60" s="40"/>
      <c r="VDR60" s="40"/>
      <c r="VDS60" s="40"/>
      <c r="VDT60" s="40"/>
      <c r="VDU60" s="40"/>
      <c r="VDV60" s="40"/>
      <c r="VDW60" s="40"/>
      <c r="VDX60" s="40"/>
      <c r="VDY60" s="40"/>
      <c r="VDZ60" s="40"/>
      <c r="VEA60" s="40"/>
      <c r="VEB60" s="40"/>
      <c r="VEC60" s="40"/>
      <c r="VED60" s="40"/>
      <c r="VEE60" s="40"/>
      <c r="VEG60" s="40"/>
      <c r="VEH60" s="40"/>
      <c r="VEI60" s="40"/>
      <c r="VEJ60" s="40"/>
      <c r="VEK60" s="40"/>
      <c r="VEL60" s="40"/>
      <c r="VEM60" s="40"/>
      <c r="VEN60" s="40"/>
      <c r="VEO60" s="40"/>
      <c r="VEP60" s="40"/>
      <c r="VEQ60" s="40"/>
      <c r="VER60" s="40"/>
      <c r="VES60" s="40"/>
      <c r="VET60" s="40"/>
      <c r="VEU60" s="40"/>
      <c r="VEW60" s="40"/>
      <c r="VEX60" s="40"/>
      <c r="VEY60" s="40"/>
      <c r="VEZ60" s="40"/>
      <c r="VFA60" s="40"/>
      <c r="VFB60" s="40"/>
      <c r="VFC60" s="40"/>
      <c r="VFD60" s="40"/>
      <c r="VFE60" s="40"/>
      <c r="VFF60" s="40"/>
      <c r="VFG60" s="40"/>
      <c r="VFH60" s="40"/>
      <c r="VFI60" s="40"/>
      <c r="VFJ60" s="40"/>
      <c r="VFK60" s="40"/>
      <c r="VFM60" s="40"/>
      <c r="VFN60" s="40"/>
      <c r="VFO60" s="40"/>
      <c r="VFP60" s="40"/>
      <c r="VFQ60" s="40"/>
      <c r="VFR60" s="40"/>
      <c r="VFS60" s="40"/>
      <c r="VFT60" s="40"/>
      <c r="VFU60" s="40"/>
      <c r="VFV60" s="40"/>
      <c r="VFW60" s="40"/>
      <c r="VFX60" s="40"/>
      <c r="VFY60" s="40"/>
      <c r="VFZ60" s="40"/>
      <c r="VGA60" s="40"/>
      <c r="VGC60" s="40"/>
      <c r="VGD60" s="40"/>
      <c r="VGE60" s="40"/>
      <c r="VGF60" s="40"/>
      <c r="VGG60" s="40"/>
      <c r="VGH60" s="40"/>
      <c r="VGI60" s="40"/>
      <c r="VGJ60" s="40"/>
      <c r="VGK60" s="40"/>
      <c r="VGL60" s="40"/>
      <c r="VGM60" s="40"/>
      <c r="VGN60" s="40"/>
      <c r="VGO60" s="40"/>
      <c r="VGP60" s="40"/>
      <c r="VGQ60" s="40"/>
      <c r="VGS60" s="40"/>
      <c r="VGT60" s="40"/>
      <c r="VGU60" s="40"/>
      <c r="VGV60" s="40"/>
      <c r="VGW60" s="40"/>
      <c r="VGX60" s="40"/>
      <c r="VGY60" s="40"/>
      <c r="VGZ60" s="40"/>
      <c r="VHA60" s="40"/>
      <c r="VHB60" s="40"/>
      <c r="VHC60" s="40"/>
      <c r="VHD60" s="40"/>
      <c r="VHE60" s="40"/>
      <c r="VHF60" s="40"/>
      <c r="VHG60" s="40"/>
      <c r="VHI60" s="40"/>
      <c r="VHJ60" s="40"/>
      <c r="VHK60" s="40"/>
      <c r="VHL60" s="40"/>
      <c r="VHM60" s="40"/>
      <c r="VHN60" s="40"/>
      <c r="VHO60" s="40"/>
      <c r="VHP60" s="40"/>
      <c r="VHQ60" s="40"/>
      <c r="VHR60" s="40"/>
      <c r="VHS60" s="40"/>
      <c r="VHT60" s="40"/>
      <c r="VHU60" s="40"/>
      <c r="VHV60" s="40"/>
      <c r="VHW60" s="40"/>
      <c r="VHY60" s="40"/>
      <c r="VHZ60" s="40"/>
      <c r="VIA60" s="40"/>
      <c r="VIB60" s="40"/>
      <c r="VIC60" s="40"/>
      <c r="VID60" s="40"/>
      <c r="VIE60" s="40"/>
      <c r="VIF60" s="40"/>
      <c r="VIG60" s="40"/>
      <c r="VIH60" s="40"/>
      <c r="VII60" s="40"/>
      <c r="VIJ60" s="40"/>
      <c r="VIK60" s="40"/>
      <c r="VIL60" s="40"/>
      <c r="VIM60" s="40"/>
      <c r="VIO60" s="40"/>
      <c r="VIP60" s="40"/>
      <c r="VIQ60" s="40"/>
      <c r="VIR60" s="40"/>
      <c r="VIS60" s="40"/>
      <c r="VIT60" s="40"/>
      <c r="VIU60" s="40"/>
      <c r="VIV60" s="40"/>
      <c r="VIW60" s="40"/>
      <c r="VIX60" s="40"/>
      <c r="VIY60" s="40"/>
      <c r="VIZ60" s="40"/>
      <c r="VJA60" s="40"/>
      <c r="VJB60" s="40"/>
      <c r="VJC60" s="40"/>
      <c r="VJE60" s="40"/>
      <c r="VJF60" s="40"/>
      <c r="VJG60" s="40"/>
      <c r="VJH60" s="40"/>
      <c r="VJI60" s="40"/>
      <c r="VJJ60" s="40"/>
      <c r="VJK60" s="40"/>
      <c r="VJL60" s="40"/>
      <c r="VJM60" s="40"/>
      <c r="VJN60" s="40"/>
      <c r="VJO60" s="40"/>
      <c r="VJP60" s="40"/>
      <c r="VJQ60" s="40"/>
      <c r="VJR60" s="40"/>
      <c r="VJS60" s="40"/>
      <c r="VJU60" s="40"/>
      <c r="VJV60" s="40"/>
      <c r="VJW60" s="40"/>
      <c r="VJX60" s="40"/>
      <c r="VJY60" s="40"/>
      <c r="VJZ60" s="40"/>
      <c r="VKA60" s="40"/>
      <c r="VKB60" s="40"/>
      <c r="VKC60" s="40"/>
      <c r="VKD60" s="40"/>
      <c r="VKE60" s="40"/>
      <c r="VKF60" s="40"/>
      <c r="VKG60" s="40"/>
      <c r="VKH60" s="40"/>
      <c r="VKI60" s="40"/>
      <c r="VKK60" s="40"/>
      <c r="VKL60" s="40"/>
      <c r="VKM60" s="40"/>
      <c r="VKN60" s="40"/>
      <c r="VKO60" s="40"/>
      <c r="VKP60" s="40"/>
      <c r="VKQ60" s="40"/>
      <c r="VKR60" s="40"/>
      <c r="VKS60" s="40"/>
      <c r="VKT60" s="40"/>
      <c r="VKU60" s="40"/>
      <c r="VKV60" s="40"/>
      <c r="VKW60" s="40"/>
      <c r="VKX60" s="40"/>
      <c r="VKY60" s="40"/>
      <c r="VLA60" s="40"/>
      <c r="VLB60" s="40"/>
      <c r="VLC60" s="40"/>
      <c r="VLD60" s="40"/>
      <c r="VLE60" s="40"/>
      <c r="VLF60" s="40"/>
      <c r="VLG60" s="40"/>
      <c r="VLH60" s="40"/>
      <c r="VLI60" s="40"/>
      <c r="VLJ60" s="40"/>
      <c r="VLK60" s="40"/>
      <c r="VLL60" s="40"/>
      <c r="VLM60" s="40"/>
      <c r="VLN60" s="40"/>
      <c r="VLO60" s="40"/>
      <c r="VLQ60" s="40"/>
      <c r="VLR60" s="40"/>
      <c r="VLS60" s="40"/>
      <c r="VLT60" s="40"/>
      <c r="VLU60" s="40"/>
      <c r="VLV60" s="40"/>
      <c r="VLW60" s="40"/>
      <c r="VLX60" s="40"/>
      <c r="VLY60" s="40"/>
      <c r="VLZ60" s="40"/>
      <c r="VMA60" s="40"/>
      <c r="VMB60" s="40"/>
      <c r="VMC60" s="40"/>
      <c r="VMD60" s="40"/>
      <c r="VME60" s="40"/>
      <c r="VMG60" s="40"/>
      <c r="VMH60" s="40"/>
      <c r="VMI60" s="40"/>
      <c r="VMJ60" s="40"/>
      <c r="VMK60" s="40"/>
      <c r="VML60" s="40"/>
      <c r="VMM60" s="40"/>
      <c r="VMN60" s="40"/>
      <c r="VMO60" s="40"/>
      <c r="VMP60" s="40"/>
      <c r="VMQ60" s="40"/>
      <c r="VMR60" s="40"/>
      <c r="VMS60" s="40"/>
      <c r="VMT60" s="40"/>
      <c r="VMU60" s="40"/>
      <c r="VMW60" s="40"/>
      <c r="VMX60" s="40"/>
      <c r="VMY60" s="40"/>
      <c r="VMZ60" s="40"/>
      <c r="VNA60" s="40"/>
      <c r="VNB60" s="40"/>
      <c r="VNC60" s="40"/>
      <c r="VND60" s="40"/>
      <c r="VNE60" s="40"/>
      <c r="VNF60" s="40"/>
      <c r="VNG60" s="40"/>
      <c r="VNH60" s="40"/>
      <c r="VNI60" s="40"/>
      <c r="VNJ60" s="40"/>
      <c r="VNK60" s="40"/>
      <c r="VNM60" s="40"/>
      <c r="VNN60" s="40"/>
      <c r="VNO60" s="40"/>
      <c r="VNP60" s="40"/>
      <c r="VNQ60" s="40"/>
      <c r="VNR60" s="40"/>
      <c r="VNS60" s="40"/>
      <c r="VNT60" s="40"/>
      <c r="VNU60" s="40"/>
      <c r="VNV60" s="40"/>
      <c r="VNW60" s="40"/>
      <c r="VNX60" s="40"/>
      <c r="VNY60" s="40"/>
      <c r="VNZ60" s="40"/>
      <c r="VOA60" s="40"/>
      <c r="VOC60" s="40"/>
      <c r="VOD60" s="40"/>
      <c r="VOE60" s="40"/>
      <c r="VOF60" s="40"/>
      <c r="VOG60" s="40"/>
      <c r="VOH60" s="40"/>
      <c r="VOI60" s="40"/>
      <c r="VOJ60" s="40"/>
      <c r="VOK60" s="40"/>
      <c r="VOL60" s="40"/>
      <c r="VOM60" s="40"/>
      <c r="VON60" s="40"/>
      <c r="VOO60" s="40"/>
      <c r="VOP60" s="40"/>
      <c r="VOQ60" s="40"/>
      <c r="VOS60" s="40"/>
      <c r="VOT60" s="40"/>
      <c r="VOU60" s="40"/>
      <c r="VOV60" s="40"/>
      <c r="VOW60" s="40"/>
      <c r="VOX60" s="40"/>
      <c r="VOY60" s="40"/>
      <c r="VOZ60" s="40"/>
      <c r="VPA60" s="40"/>
      <c r="VPB60" s="40"/>
      <c r="VPC60" s="40"/>
      <c r="VPD60" s="40"/>
      <c r="VPE60" s="40"/>
      <c r="VPF60" s="40"/>
      <c r="VPG60" s="40"/>
      <c r="VPI60" s="40"/>
      <c r="VPJ60" s="40"/>
      <c r="VPK60" s="40"/>
      <c r="VPL60" s="40"/>
      <c r="VPM60" s="40"/>
      <c r="VPN60" s="40"/>
      <c r="VPO60" s="40"/>
      <c r="VPP60" s="40"/>
      <c r="VPQ60" s="40"/>
      <c r="VPR60" s="40"/>
      <c r="VPS60" s="40"/>
      <c r="VPT60" s="40"/>
      <c r="VPU60" s="40"/>
      <c r="VPV60" s="40"/>
      <c r="VPW60" s="40"/>
      <c r="VPY60" s="40"/>
      <c r="VPZ60" s="40"/>
      <c r="VQA60" s="40"/>
      <c r="VQB60" s="40"/>
      <c r="VQC60" s="40"/>
      <c r="VQD60" s="40"/>
      <c r="VQE60" s="40"/>
      <c r="VQF60" s="40"/>
      <c r="VQG60" s="40"/>
      <c r="VQH60" s="40"/>
      <c r="VQI60" s="40"/>
      <c r="VQJ60" s="40"/>
      <c r="VQK60" s="40"/>
      <c r="VQL60" s="40"/>
      <c r="VQM60" s="40"/>
      <c r="VQO60" s="40"/>
      <c r="VQP60" s="40"/>
      <c r="VQQ60" s="40"/>
      <c r="VQR60" s="40"/>
      <c r="VQS60" s="40"/>
      <c r="VQT60" s="40"/>
      <c r="VQU60" s="40"/>
      <c r="VQV60" s="40"/>
      <c r="VQW60" s="40"/>
      <c r="VQX60" s="40"/>
      <c r="VQY60" s="40"/>
      <c r="VQZ60" s="40"/>
      <c r="VRA60" s="40"/>
      <c r="VRB60" s="40"/>
      <c r="VRC60" s="40"/>
      <c r="VRE60" s="40"/>
      <c r="VRF60" s="40"/>
      <c r="VRG60" s="40"/>
      <c r="VRH60" s="40"/>
      <c r="VRI60" s="40"/>
      <c r="VRJ60" s="40"/>
      <c r="VRK60" s="40"/>
      <c r="VRL60" s="40"/>
      <c r="VRM60" s="40"/>
      <c r="VRN60" s="40"/>
      <c r="VRO60" s="40"/>
      <c r="VRP60" s="40"/>
      <c r="VRQ60" s="40"/>
      <c r="VRR60" s="40"/>
      <c r="VRS60" s="40"/>
      <c r="VRU60" s="40"/>
      <c r="VRV60" s="40"/>
      <c r="VRW60" s="40"/>
      <c r="VRX60" s="40"/>
      <c r="VRY60" s="40"/>
      <c r="VRZ60" s="40"/>
      <c r="VSA60" s="40"/>
      <c r="VSB60" s="40"/>
      <c r="VSC60" s="40"/>
      <c r="VSD60" s="40"/>
      <c r="VSE60" s="40"/>
      <c r="VSF60" s="40"/>
      <c r="VSG60" s="40"/>
      <c r="VSH60" s="40"/>
      <c r="VSI60" s="40"/>
      <c r="VSK60" s="40"/>
      <c r="VSL60" s="40"/>
      <c r="VSM60" s="40"/>
      <c r="VSN60" s="40"/>
      <c r="VSO60" s="40"/>
      <c r="VSP60" s="40"/>
      <c r="VSQ60" s="40"/>
      <c r="VSR60" s="40"/>
      <c r="VSS60" s="40"/>
      <c r="VST60" s="40"/>
      <c r="VSU60" s="40"/>
      <c r="VSV60" s="40"/>
      <c r="VSW60" s="40"/>
      <c r="VSX60" s="40"/>
      <c r="VSY60" s="40"/>
      <c r="VTA60" s="40"/>
      <c r="VTB60" s="40"/>
      <c r="VTC60" s="40"/>
      <c r="VTD60" s="40"/>
      <c r="VTE60" s="40"/>
      <c r="VTF60" s="40"/>
      <c r="VTG60" s="40"/>
      <c r="VTH60" s="40"/>
      <c r="VTI60" s="40"/>
      <c r="VTJ60" s="40"/>
      <c r="VTK60" s="40"/>
      <c r="VTL60" s="40"/>
      <c r="VTM60" s="40"/>
      <c r="VTN60" s="40"/>
      <c r="VTO60" s="40"/>
      <c r="VTQ60" s="40"/>
      <c r="VTR60" s="40"/>
      <c r="VTS60" s="40"/>
      <c r="VTT60" s="40"/>
      <c r="VTU60" s="40"/>
      <c r="VTV60" s="40"/>
      <c r="VTW60" s="40"/>
      <c r="VTX60" s="40"/>
      <c r="VTY60" s="40"/>
      <c r="VTZ60" s="40"/>
      <c r="VUA60" s="40"/>
      <c r="VUB60" s="40"/>
      <c r="VUC60" s="40"/>
      <c r="VUD60" s="40"/>
      <c r="VUE60" s="40"/>
      <c r="VUG60" s="40"/>
      <c r="VUH60" s="40"/>
      <c r="VUI60" s="40"/>
      <c r="VUJ60" s="40"/>
      <c r="VUK60" s="40"/>
      <c r="VUL60" s="40"/>
      <c r="VUM60" s="40"/>
      <c r="VUN60" s="40"/>
      <c r="VUO60" s="40"/>
      <c r="VUP60" s="40"/>
      <c r="VUQ60" s="40"/>
      <c r="VUR60" s="40"/>
      <c r="VUS60" s="40"/>
      <c r="VUT60" s="40"/>
      <c r="VUU60" s="40"/>
      <c r="VUW60" s="40"/>
      <c r="VUX60" s="40"/>
      <c r="VUY60" s="40"/>
      <c r="VUZ60" s="40"/>
      <c r="VVA60" s="40"/>
      <c r="VVB60" s="40"/>
      <c r="VVC60" s="40"/>
      <c r="VVD60" s="40"/>
      <c r="VVE60" s="40"/>
      <c r="VVF60" s="40"/>
      <c r="VVG60" s="40"/>
      <c r="VVH60" s="40"/>
      <c r="VVI60" s="40"/>
      <c r="VVJ60" s="40"/>
      <c r="VVK60" s="40"/>
      <c r="VVM60" s="40"/>
      <c r="VVN60" s="40"/>
      <c r="VVO60" s="40"/>
      <c r="VVP60" s="40"/>
      <c r="VVQ60" s="40"/>
      <c r="VVR60" s="40"/>
      <c r="VVS60" s="40"/>
      <c r="VVT60" s="40"/>
      <c r="VVU60" s="40"/>
      <c r="VVV60" s="40"/>
      <c r="VVW60" s="40"/>
      <c r="VVX60" s="40"/>
      <c r="VVY60" s="40"/>
      <c r="VVZ60" s="40"/>
      <c r="VWA60" s="40"/>
      <c r="VWC60" s="40"/>
      <c r="VWD60" s="40"/>
      <c r="VWE60" s="40"/>
      <c r="VWF60" s="40"/>
      <c r="VWG60" s="40"/>
      <c r="VWH60" s="40"/>
      <c r="VWI60" s="40"/>
      <c r="VWJ60" s="40"/>
      <c r="VWK60" s="40"/>
      <c r="VWL60" s="40"/>
      <c r="VWM60" s="40"/>
      <c r="VWN60" s="40"/>
      <c r="VWO60" s="40"/>
      <c r="VWP60" s="40"/>
      <c r="VWQ60" s="40"/>
      <c r="VWS60" s="40"/>
      <c r="VWT60" s="40"/>
      <c r="VWU60" s="40"/>
      <c r="VWV60" s="40"/>
      <c r="VWW60" s="40"/>
      <c r="VWX60" s="40"/>
      <c r="VWY60" s="40"/>
      <c r="VWZ60" s="40"/>
      <c r="VXA60" s="40"/>
      <c r="VXB60" s="40"/>
      <c r="VXC60" s="40"/>
      <c r="VXD60" s="40"/>
      <c r="VXE60" s="40"/>
      <c r="VXF60" s="40"/>
      <c r="VXG60" s="40"/>
      <c r="VXI60" s="40"/>
      <c r="VXJ60" s="40"/>
      <c r="VXK60" s="40"/>
      <c r="VXL60" s="40"/>
      <c r="VXM60" s="40"/>
      <c r="VXN60" s="40"/>
      <c r="VXO60" s="40"/>
      <c r="VXP60" s="40"/>
      <c r="VXQ60" s="40"/>
      <c r="VXR60" s="40"/>
      <c r="VXS60" s="40"/>
      <c r="VXT60" s="40"/>
      <c r="VXU60" s="40"/>
      <c r="VXV60" s="40"/>
      <c r="VXW60" s="40"/>
      <c r="VXY60" s="40"/>
      <c r="VXZ60" s="40"/>
      <c r="VYA60" s="40"/>
      <c r="VYB60" s="40"/>
      <c r="VYC60" s="40"/>
      <c r="VYD60" s="40"/>
      <c r="VYE60" s="40"/>
      <c r="VYF60" s="40"/>
      <c r="VYG60" s="40"/>
      <c r="VYH60" s="40"/>
      <c r="VYI60" s="40"/>
      <c r="VYJ60" s="40"/>
      <c r="VYK60" s="40"/>
      <c r="VYL60" s="40"/>
      <c r="VYM60" s="40"/>
      <c r="VYO60" s="40"/>
      <c r="VYP60" s="40"/>
      <c r="VYQ60" s="40"/>
      <c r="VYR60" s="40"/>
      <c r="VYS60" s="40"/>
      <c r="VYT60" s="40"/>
      <c r="VYU60" s="40"/>
      <c r="VYV60" s="40"/>
      <c r="VYW60" s="40"/>
      <c r="VYX60" s="40"/>
      <c r="VYY60" s="40"/>
      <c r="VYZ60" s="40"/>
      <c r="VZA60" s="40"/>
      <c r="VZB60" s="40"/>
      <c r="VZC60" s="40"/>
      <c r="VZE60" s="40"/>
      <c r="VZF60" s="40"/>
      <c r="VZG60" s="40"/>
      <c r="VZH60" s="40"/>
      <c r="VZI60" s="40"/>
      <c r="VZJ60" s="40"/>
      <c r="VZK60" s="40"/>
      <c r="VZL60" s="40"/>
      <c r="VZM60" s="40"/>
      <c r="VZN60" s="40"/>
      <c r="VZO60" s="40"/>
      <c r="VZP60" s="40"/>
      <c r="VZQ60" s="40"/>
      <c r="VZR60" s="40"/>
      <c r="VZS60" s="40"/>
      <c r="VZU60" s="40"/>
      <c r="VZV60" s="40"/>
      <c r="VZW60" s="40"/>
      <c r="VZX60" s="40"/>
      <c r="VZY60" s="40"/>
      <c r="VZZ60" s="40"/>
      <c r="WAA60" s="40"/>
      <c r="WAB60" s="40"/>
      <c r="WAC60" s="40"/>
      <c r="WAD60" s="40"/>
      <c r="WAE60" s="40"/>
      <c r="WAF60" s="40"/>
      <c r="WAG60" s="40"/>
      <c r="WAH60" s="40"/>
      <c r="WAI60" s="40"/>
      <c r="WAK60" s="40"/>
      <c r="WAL60" s="40"/>
      <c r="WAM60" s="40"/>
      <c r="WAN60" s="40"/>
      <c r="WAO60" s="40"/>
      <c r="WAP60" s="40"/>
      <c r="WAQ60" s="40"/>
      <c r="WAR60" s="40"/>
      <c r="WAS60" s="40"/>
      <c r="WAT60" s="40"/>
      <c r="WAU60" s="40"/>
      <c r="WAV60" s="40"/>
      <c r="WAW60" s="40"/>
      <c r="WAX60" s="40"/>
      <c r="WAY60" s="40"/>
      <c r="WBA60" s="40"/>
      <c r="WBB60" s="40"/>
      <c r="WBC60" s="40"/>
      <c r="WBD60" s="40"/>
      <c r="WBE60" s="40"/>
      <c r="WBF60" s="40"/>
      <c r="WBG60" s="40"/>
      <c r="WBH60" s="40"/>
      <c r="WBI60" s="40"/>
      <c r="WBJ60" s="40"/>
      <c r="WBK60" s="40"/>
      <c r="WBL60" s="40"/>
      <c r="WBM60" s="40"/>
      <c r="WBN60" s="40"/>
      <c r="WBO60" s="40"/>
      <c r="WBQ60" s="40"/>
      <c r="WBR60" s="40"/>
      <c r="WBS60" s="40"/>
      <c r="WBT60" s="40"/>
      <c r="WBU60" s="40"/>
      <c r="WBV60" s="40"/>
      <c r="WBW60" s="40"/>
      <c r="WBX60" s="40"/>
      <c r="WBY60" s="40"/>
      <c r="WBZ60" s="40"/>
      <c r="WCA60" s="40"/>
      <c r="WCB60" s="40"/>
      <c r="WCC60" s="40"/>
      <c r="WCD60" s="40"/>
      <c r="WCE60" s="40"/>
      <c r="WCG60" s="40"/>
      <c r="WCH60" s="40"/>
      <c r="WCI60" s="40"/>
      <c r="WCJ60" s="40"/>
      <c r="WCK60" s="40"/>
      <c r="WCL60" s="40"/>
      <c r="WCM60" s="40"/>
      <c r="WCN60" s="40"/>
      <c r="WCO60" s="40"/>
      <c r="WCP60" s="40"/>
      <c r="WCQ60" s="40"/>
      <c r="WCR60" s="40"/>
      <c r="WCS60" s="40"/>
      <c r="WCT60" s="40"/>
      <c r="WCU60" s="40"/>
      <c r="WCW60" s="40"/>
      <c r="WCX60" s="40"/>
      <c r="WCY60" s="40"/>
      <c r="WCZ60" s="40"/>
      <c r="WDA60" s="40"/>
      <c r="WDB60" s="40"/>
      <c r="WDC60" s="40"/>
      <c r="WDD60" s="40"/>
      <c r="WDE60" s="40"/>
      <c r="WDF60" s="40"/>
      <c r="WDG60" s="40"/>
      <c r="WDH60" s="40"/>
      <c r="WDI60" s="40"/>
      <c r="WDJ60" s="40"/>
      <c r="WDK60" s="40"/>
      <c r="WDM60" s="40"/>
      <c r="WDN60" s="40"/>
      <c r="WDO60" s="40"/>
      <c r="WDP60" s="40"/>
      <c r="WDQ60" s="40"/>
      <c r="WDR60" s="40"/>
      <c r="WDS60" s="40"/>
      <c r="WDT60" s="40"/>
      <c r="WDU60" s="40"/>
      <c r="WDV60" s="40"/>
      <c r="WDW60" s="40"/>
      <c r="WDX60" s="40"/>
      <c r="WDY60" s="40"/>
      <c r="WDZ60" s="40"/>
      <c r="WEA60" s="40"/>
      <c r="WEC60" s="40"/>
      <c r="WED60" s="40"/>
      <c r="WEE60" s="40"/>
      <c r="WEF60" s="40"/>
      <c r="WEG60" s="40"/>
      <c r="WEH60" s="40"/>
      <c r="WEI60" s="40"/>
      <c r="WEJ60" s="40"/>
      <c r="WEK60" s="40"/>
      <c r="WEL60" s="40"/>
      <c r="WEM60" s="40"/>
      <c r="WEN60" s="40"/>
      <c r="WEO60" s="40"/>
      <c r="WEP60" s="40"/>
      <c r="WEQ60" s="40"/>
      <c r="WES60" s="40"/>
      <c r="WET60" s="40"/>
      <c r="WEU60" s="40"/>
      <c r="WEV60" s="40"/>
      <c r="WEW60" s="40"/>
      <c r="WEX60" s="40"/>
      <c r="WEY60" s="40"/>
      <c r="WEZ60" s="40"/>
      <c r="WFA60" s="40"/>
      <c r="WFB60" s="40"/>
      <c r="WFC60" s="40"/>
      <c r="WFD60" s="40"/>
      <c r="WFE60" s="40"/>
      <c r="WFF60" s="40"/>
      <c r="WFG60" s="40"/>
      <c r="WFI60" s="40"/>
      <c r="WFJ60" s="40"/>
      <c r="WFK60" s="40"/>
      <c r="WFL60" s="40"/>
      <c r="WFM60" s="40"/>
      <c r="WFN60" s="40"/>
      <c r="WFO60" s="40"/>
      <c r="WFP60" s="40"/>
      <c r="WFQ60" s="40"/>
      <c r="WFR60" s="40"/>
      <c r="WFS60" s="40"/>
      <c r="WFT60" s="40"/>
      <c r="WFU60" s="40"/>
      <c r="WFV60" s="40"/>
      <c r="WFW60" s="40"/>
      <c r="WFY60" s="40"/>
      <c r="WFZ60" s="40"/>
      <c r="WGA60" s="40"/>
      <c r="WGB60" s="40"/>
      <c r="WGC60" s="40"/>
      <c r="WGD60" s="40"/>
      <c r="WGE60" s="40"/>
      <c r="WGF60" s="40"/>
      <c r="WGG60" s="40"/>
      <c r="WGH60" s="40"/>
      <c r="WGI60" s="40"/>
      <c r="WGJ60" s="40"/>
      <c r="WGK60" s="40"/>
      <c r="WGL60" s="40"/>
      <c r="WGM60" s="40"/>
      <c r="WGO60" s="40"/>
      <c r="WGP60" s="40"/>
      <c r="WGQ60" s="40"/>
      <c r="WGR60" s="40"/>
      <c r="WGS60" s="40"/>
      <c r="WGT60" s="40"/>
      <c r="WGU60" s="40"/>
      <c r="WGV60" s="40"/>
      <c r="WGW60" s="40"/>
      <c r="WGX60" s="40"/>
      <c r="WGY60" s="40"/>
      <c r="WGZ60" s="40"/>
      <c r="WHA60" s="40"/>
      <c r="WHB60" s="40"/>
      <c r="WHC60" s="40"/>
      <c r="WHE60" s="40"/>
      <c r="WHF60" s="40"/>
      <c r="WHG60" s="40"/>
      <c r="WHH60" s="40"/>
      <c r="WHI60" s="40"/>
      <c r="WHJ60" s="40"/>
      <c r="WHK60" s="40"/>
      <c r="WHL60" s="40"/>
      <c r="WHM60" s="40"/>
      <c r="WHN60" s="40"/>
      <c r="WHO60" s="40"/>
      <c r="WHP60" s="40"/>
      <c r="WHQ60" s="40"/>
      <c r="WHR60" s="40"/>
      <c r="WHS60" s="40"/>
      <c r="WHU60" s="40"/>
      <c r="WHV60" s="40"/>
      <c r="WHW60" s="40"/>
      <c r="WHX60" s="40"/>
      <c r="WHY60" s="40"/>
      <c r="WHZ60" s="40"/>
      <c r="WIA60" s="40"/>
      <c r="WIB60" s="40"/>
      <c r="WIC60" s="40"/>
      <c r="WID60" s="40"/>
      <c r="WIE60" s="40"/>
      <c r="WIF60" s="40"/>
      <c r="WIG60" s="40"/>
      <c r="WIH60" s="40"/>
      <c r="WII60" s="40"/>
      <c r="WIK60" s="40"/>
      <c r="WIL60" s="40"/>
      <c r="WIM60" s="40"/>
      <c r="WIN60" s="40"/>
      <c r="WIO60" s="40"/>
      <c r="WIP60" s="40"/>
      <c r="WIQ60" s="40"/>
      <c r="WIR60" s="40"/>
      <c r="WIS60" s="40"/>
      <c r="WIT60" s="40"/>
      <c r="WIU60" s="40"/>
      <c r="WIV60" s="40"/>
      <c r="WIW60" s="40"/>
      <c r="WIX60" s="40"/>
      <c r="WIY60" s="40"/>
      <c r="WJA60" s="40"/>
      <c r="WJB60" s="40"/>
      <c r="WJC60" s="40"/>
      <c r="WJD60" s="40"/>
      <c r="WJE60" s="40"/>
      <c r="WJF60" s="40"/>
      <c r="WJG60" s="40"/>
      <c r="WJH60" s="40"/>
      <c r="WJI60" s="40"/>
      <c r="WJJ60" s="40"/>
      <c r="WJK60" s="40"/>
      <c r="WJL60" s="40"/>
      <c r="WJM60" s="40"/>
      <c r="WJN60" s="40"/>
      <c r="WJO60" s="40"/>
      <c r="WJQ60" s="40"/>
      <c r="WJR60" s="40"/>
      <c r="WJS60" s="40"/>
      <c r="WJT60" s="40"/>
      <c r="WJU60" s="40"/>
      <c r="WJV60" s="40"/>
      <c r="WJW60" s="40"/>
      <c r="WJX60" s="40"/>
      <c r="WJY60" s="40"/>
      <c r="WJZ60" s="40"/>
      <c r="WKA60" s="40"/>
      <c r="WKB60" s="40"/>
      <c r="WKC60" s="40"/>
      <c r="WKD60" s="40"/>
      <c r="WKE60" s="40"/>
      <c r="WKG60" s="40"/>
      <c r="WKH60" s="40"/>
      <c r="WKI60" s="40"/>
      <c r="WKJ60" s="40"/>
      <c r="WKK60" s="40"/>
      <c r="WKL60" s="40"/>
      <c r="WKM60" s="40"/>
      <c r="WKN60" s="40"/>
      <c r="WKO60" s="40"/>
      <c r="WKP60" s="40"/>
      <c r="WKQ60" s="40"/>
      <c r="WKR60" s="40"/>
      <c r="WKS60" s="40"/>
      <c r="WKT60" s="40"/>
      <c r="WKU60" s="40"/>
      <c r="WKW60" s="40"/>
      <c r="WKX60" s="40"/>
      <c r="WKY60" s="40"/>
      <c r="WKZ60" s="40"/>
      <c r="WLA60" s="40"/>
      <c r="WLB60" s="40"/>
      <c r="WLC60" s="40"/>
      <c r="WLD60" s="40"/>
      <c r="WLE60" s="40"/>
      <c r="WLF60" s="40"/>
      <c r="WLG60" s="40"/>
      <c r="WLH60" s="40"/>
      <c r="WLI60" s="40"/>
      <c r="WLJ60" s="40"/>
      <c r="WLK60" s="40"/>
      <c r="WLM60" s="40"/>
      <c r="WLN60" s="40"/>
      <c r="WLO60" s="40"/>
      <c r="WLP60" s="40"/>
      <c r="WLQ60" s="40"/>
      <c r="WLR60" s="40"/>
      <c r="WLS60" s="40"/>
      <c r="WLT60" s="40"/>
      <c r="WLU60" s="40"/>
      <c r="WLV60" s="40"/>
      <c r="WLW60" s="40"/>
      <c r="WLX60" s="40"/>
      <c r="WLY60" s="40"/>
      <c r="WLZ60" s="40"/>
      <c r="WMA60" s="40"/>
      <c r="WMC60" s="40"/>
      <c r="WMD60" s="40"/>
      <c r="WME60" s="40"/>
      <c r="WMF60" s="40"/>
      <c r="WMG60" s="40"/>
      <c r="WMH60" s="40"/>
      <c r="WMI60" s="40"/>
      <c r="WMJ60" s="40"/>
      <c r="WMK60" s="40"/>
      <c r="WML60" s="40"/>
      <c r="WMM60" s="40"/>
      <c r="WMN60" s="40"/>
      <c r="WMO60" s="40"/>
      <c r="WMP60" s="40"/>
      <c r="WMQ60" s="40"/>
      <c r="WMS60" s="40"/>
      <c r="WMT60" s="40"/>
      <c r="WMU60" s="40"/>
      <c r="WMV60" s="40"/>
      <c r="WMW60" s="40"/>
      <c r="WMX60" s="40"/>
      <c r="WMY60" s="40"/>
      <c r="WMZ60" s="40"/>
      <c r="WNA60" s="40"/>
      <c r="WNB60" s="40"/>
      <c r="WNC60" s="40"/>
      <c r="WND60" s="40"/>
      <c r="WNE60" s="40"/>
      <c r="WNF60" s="40"/>
      <c r="WNG60" s="40"/>
      <c r="WNI60" s="40"/>
      <c r="WNJ60" s="40"/>
      <c r="WNK60" s="40"/>
      <c r="WNL60" s="40"/>
      <c r="WNM60" s="40"/>
      <c r="WNN60" s="40"/>
      <c r="WNO60" s="40"/>
      <c r="WNP60" s="40"/>
      <c r="WNQ60" s="40"/>
      <c r="WNR60" s="40"/>
      <c r="WNS60" s="40"/>
      <c r="WNT60" s="40"/>
      <c r="WNU60" s="40"/>
      <c r="WNV60" s="40"/>
      <c r="WNW60" s="40"/>
      <c r="WNY60" s="40"/>
      <c r="WNZ60" s="40"/>
      <c r="WOA60" s="40"/>
      <c r="WOB60" s="40"/>
      <c r="WOC60" s="40"/>
      <c r="WOD60" s="40"/>
      <c r="WOE60" s="40"/>
      <c r="WOF60" s="40"/>
      <c r="WOG60" s="40"/>
      <c r="WOH60" s="40"/>
      <c r="WOI60" s="40"/>
      <c r="WOJ60" s="40"/>
      <c r="WOK60" s="40"/>
      <c r="WOL60" s="40"/>
      <c r="WOM60" s="40"/>
      <c r="WOO60" s="40"/>
      <c r="WOP60" s="40"/>
      <c r="WOQ60" s="40"/>
      <c r="WOR60" s="40"/>
      <c r="WOS60" s="40"/>
      <c r="WOT60" s="40"/>
      <c r="WOU60" s="40"/>
      <c r="WOV60" s="40"/>
      <c r="WOW60" s="40"/>
      <c r="WOX60" s="40"/>
      <c r="WOY60" s="40"/>
      <c r="WOZ60" s="40"/>
      <c r="WPA60" s="40"/>
      <c r="WPB60" s="40"/>
      <c r="WPC60" s="40"/>
      <c r="WPE60" s="40"/>
      <c r="WPF60" s="40"/>
      <c r="WPG60" s="40"/>
      <c r="WPH60" s="40"/>
      <c r="WPI60" s="40"/>
      <c r="WPJ60" s="40"/>
      <c r="WPK60" s="40"/>
      <c r="WPL60" s="40"/>
      <c r="WPM60" s="40"/>
      <c r="WPN60" s="40"/>
      <c r="WPO60" s="40"/>
      <c r="WPP60" s="40"/>
      <c r="WPQ60" s="40"/>
      <c r="WPR60" s="40"/>
      <c r="WPS60" s="40"/>
      <c r="WPU60" s="40"/>
      <c r="WPV60" s="40"/>
      <c r="WPW60" s="40"/>
      <c r="WPX60" s="40"/>
      <c r="WPY60" s="40"/>
      <c r="WPZ60" s="40"/>
      <c r="WQA60" s="40"/>
      <c r="WQB60" s="40"/>
      <c r="WQC60" s="40"/>
      <c r="WQD60" s="40"/>
      <c r="WQE60" s="40"/>
      <c r="WQF60" s="40"/>
      <c r="WQG60" s="40"/>
      <c r="WQH60" s="40"/>
      <c r="WQI60" s="40"/>
      <c r="WQK60" s="40"/>
      <c r="WQL60" s="40"/>
      <c r="WQM60" s="40"/>
      <c r="WQN60" s="40"/>
      <c r="WQO60" s="40"/>
      <c r="WQP60" s="40"/>
      <c r="WQQ60" s="40"/>
      <c r="WQR60" s="40"/>
      <c r="WQS60" s="40"/>
      <c r="WQT60" s="40"/>
      <c r="WQU60" s="40"/>
      <c r="WQV60" s="40"/>
      <c r="WQW60" s="40"/>
      <c r="WQX60" s="40"/>
      <c r="WQY60" s="40"/>
      <c r="WRA60" s="40"/>
      <c r="WRB60" s="40"/>
      <c r="WRC60" s="40"/>
      <c r="WRD60" s="40"/>
      <c r="WRE60" s="40"/>
      <c r="WRF60" s="40"/>
      <c r="WRG60" s="40"/>
      <c r="WRH60" s="40"/>
      <c r="WRI60" s="40"/>
      <c r="WRJ60" s="40"/>
      <c r="WRK60" s="40"/>
      <c r="WRL60" s="40"/>
      <c r="WRM60" s="40"/>
      <c r="WRN60" s="40"/>
      <c r="WRO60" s="40"/>
      <c r="WRQ60" s="40"/>
      <c r="WRR60" s="40"/>
      <c r="WRS60" s="40"/>
      <c r="WRT60" s="40"/>
      <c r="WRU60" s="40"/>
      <c r="WRV60" s="40"/>
      <c r="WRW60" s="40"/>
      <c r="WRX60" s="40"/>
      <c r="WRY60" s="40"/>
      <c r="WRZ60" s="40"/>
      <c r="WSA60" s="40"/>
      <c r="WSB60" s="40"/>
      <c r="WSC60" s="40"/>
      <c r="WSD60" s="40"/>
      <c r="WSE60" s="40"/>
      <c r="WSG60" s="40"/>
      <c r="WSH60" s="40"/>
      <c r="WSI60" s="40"/>
      <c r="WSJ60" s="40"/>
      <c r="WSK60" s="40"/>
      <c r="WSL60" s="40"/>
      <c r="WSM60" s="40"/>
      <c r="WSN60" s="40"/>
      <c r="WSO60" s="40"/>
      <c r="WSP60" s="40"/>
      <c r="WSQ60" s="40"/>
      <c r="WSR60" s="40"/>
      <c r="WSS60" s="40"/>
      <c r="WST60" s="40"/>
      <c r="WSU60" s="40"/>
      <c r="WSW60" s="40"/>
      <c r="WSX60" s="40"/>
      <c r="WSY60" s="40"/>
      <c r="WSZ60" s="40"/>
      <c r="WTA60" s="40"/>
      <c r="WTB60" s="40"/>
      <c r="WTC60" s="40"/>
      <c r="WTD60" s="40"/>
      <c r="WTE60" s="40"/>
      <c r="WTF60" s="40"/>
      <c r="WTG60" s="40"/>
      <c r="WTH60" s="40"/>
      <c r="WTI60" s="40"/>
      <c r="WTJ60" s="40"/>
      <c r="WTK60" s="40"/>
      <c r="WTM60" s="40"/>
      <c r="WTN60" s="40"/>
      <c r="WTO60" s="40"/>
      <c r="WTP60" s="40"/>
      <c r="WTQ60" s="40"/>
      <c r="WTR60" s="40"/>
      <c r="WTS60" s="40"/>
      <c r="WTT60" s="40"/>
      <c r="WTU60" s="40"/>
      <c r="WTV60" s="40"/>
      <c r="WTW60" s="40"/>
      <c r="WTX60" s="40"/>
      <c r="WTY60" s="40"/>
      <c r="WTZ60" s="40"/>
      <c r="WUA60" s="40"/>
      <c r="WUC60" s="40"/>
      <c r="WUD60" s="40"/>
      <c r="WUE60" s="40"/>
      <c r="WUF60" s="40"/>
      <c r="WUG60" s="40"/>
      <c r="WUH60" s="40"/>
      <c r="WUI60" s="40"/>
      <c r="WUJ60" s="40"/>
      <c r="WUK60" s="40"/>
      <c r="WUL60" s="40"/>
      <c r="WUM60" s="40"/>
      <c r="WUN60" s="40"/>
      <c r="WUO60" s="40"/>
      <c r="WUP60" s="40"/>
      <c r="WUQ60" s="40"/>
      <c r="WUS60" s="40"/>
      <c r="WUT60" s="40"/>
      <c r="WUU60" s="40"/>
      <c r="WUV60" s="40"/>
      <c r="WUW60" s="40"/>
      <c r="WUX60" s="40"/>
      <c r="WUY60" s="40"/>
      <c r="WUZ60" s="40"/>
      <c r="WVA60" s="40"/>
      <c r="WVB60" s="40"/>
      <c r="WVC60" s="40"/>
      <c r="WVD60" s="40"/>
      <c r="WVE60" s="40"/>
      <c r="WVF60" s="40"/>
      <c r="WVG60" s="40"/>
      <c r="WVI60" s="40"/>
      <c r="WVJ60" s="40"/>
      <c r="WVK60" s="40"/>
      <c r="WVL60" s="40"/>
      <c r="WVM60" s="40"/>
      <c r="WVN60" s="40"/>
      <c r="WVO60" s="40"/>
      <c r="WVP60" s="40"/>
      <c r="WVQ60" s="40"/>
      <c r="WVR60" s="40"/>
      <c r="WVS60" s="40"/>
      <c r="WVT60" s="40"/>
      <c r="WVU60" s="40"/>
      <c r="WVV60" s="40"/>
      <c r="WVW60" s="40"/>
      <c r="WVY60" s="40"/>
      <c r="WVZ60" s="40"/>
      <c r="WWA60" s="40"/>
      <c r="WWB60" s="40"/>
      <c r="WWC60" s="40"/>
      <c r="WWD60" s="40"/>
      <c r="WWE60" s="40"/>
      <c r="WWF60" s="40"/>
      <c r="WWG60" s="40"/>
      <c r="WWH60" s="40"/>
      <c r="WWI60" s="40"/>
      <c r="WWJ60" s="40"/>
      <c r="WWK60" s="40"/>
      <c r="WWL60" s="40"/>
      <c r="WWM60" s="40"/>
      <c r="WWO60" s="40"/>
      <c r="WWP60" s="40"/>
      <c r="WWQ60" s="40"/>
      <c r="WWR60" s="40"/>
      <c r="WWS60" s="40"/>
      <c r="WWT60" s="40"/>
      <c r="WWU60" s="40"/>
      <c r="WWV60" s="40"/>
      <c r="WWW60" s="40"/>
      <c r="WWX60" s="40"/>
      <c r="WWY60" s="40"/>
      <c r="WWZ60" s="40"/>
      <c r="WXA60" s="40"/>
      <c r="WXB60" s="40"/>
      <c r="WXC60" s="40"/>
      <c r="WXE60" s="40"/>
      <c r="WXF60" s="40"/>
      <c r="WXG60" s="40"/>
      <c r="WXH60" s="40"/>
      <c r="WXI60" s="40"/>
      <c r="WXJ60" s="40"/>
      <c r="WXK60" s="40"/>
      <c r="WXL60" s="40"/>
      <c r="WXM60" s="40"/>
      <c r="WXN60" s="40"/>
      <c r="WXO60" s="40"/>
      <c r="WXP60" s="40"/>
      <c r="WXQ60" s="40"/>
      <c r="WXR60" s="40"/>
      <c r="WXS60" s="40"/>
      <c r="WXU60" s="40"/>
      <c r="WXV60" s="40"/>
      <c r="WXW60" s="40"/>
      <c r="WXX60" s="40"/>
      <c r="WXY60" s="40"/>
      <c r="WXZ60" s="40"/>
      <c r="WYA60" s="40"/>
      <c r="WYB60" s="40"/>
      <c r="WYC60" s="40"/>
      <c r="WYD60" s="40"/>
      <c r="WYE60" s="40"/>
      <c r="WYF60" s="40"/>
      <c r="WYG60" s="40"/>
      <c r="WYH60" s="40"/>
      <c r="WYI60" s="40"/>
      <c r="WYK60" s="40"/>
      <c r="WYL60" s="40"/>
      <c r="WYM60" s="40"/>
      <c r="WYN60" s="40"/>
      <c r="WYO60" s="40"/>
      <c r="WYP60" s="40"/>
      <c r="WYQ60" s="40"/>
      <c r="WYR60" s="40"/>
      <c r="WYS60" s="40"/>
      <c r="WYT60" s="40"/>
      <c r="WYU60" s="40"/>
      <c r="WYV60" s="40"/>
      <c r="WYW60" s="40"/>
      <c r="WYX60" s="40"/>
      <c r="WYY60" s="40"/>
      <c r="WZA60" s="40"/>
      <c r="WZB60" s="40"/>
      <c r="WZC60" s="40"/>
      <c r="WZD60" s="40"/>
      <c r="WZE60" s="40"/>
      <c r="WZF60" s="40"/>
      <c r="WZG60" s="40"/>
      <c r="WZH60" s="40"/>
      <c r="WZI60" s="40"/>
      <c r="WZJ60" s="40"/>
      <c r="WZK60" s="40"/>
      <c r="WZL60" s="40"/>
      <c r="WZM60" s="40"/>
      <c r="WZN60" s="40"/>
      <c r="WZO60" s="40"/>
      <c r="WZQ60" s="40"/>
      <c r="WZR60" s="40"/>
      <c r="WZS60" s="40"/>
      <c r="WZT60" s="40"/>
      <c r="WZU60" s="40"/>
      <c r="WZV60" s="40"/>
      <c r="WZW60" s="40"/>
      <c r="WZX60" s="40"/>
      <c r="WZY60" s="40"/>
      <c r="WZZ60" s="40"/>
      <c r="XAA60" s="40"/>
      <c r="XAB60" s="40"/>
      <c r="XAC60" s="40"/>
      <c r="XAD60" s="40"/>
      <c r="XAE60" s="40"/>
      <c r="XAG60" s="40"/>
      <c r="XAH60" s="40"/>
      <c r="XAI60" s="40"/>
      <c r="XAJ60" s="40"/>
      <c r="XAK60" s="40"/>
      <c r="XAL60" s="40"/>
      <c r="XAM60" s="40"/>
      <c r="XAN60" s="40"/>
      <c r="XAO60" s="40"/>
      <c r="XAP60" s="40"/>
      <c r="XAQ60" s="40"/>
      <c r="XAR60" s="40"/>
      <c r="XAS60" s="40"/>
      <c r="XAT60" s="40"/>
      <c r="XAU60" s="40"/>
      <c r="XAW60" s="40"/>
      <c r="XAX60" s="40"/>
      <c r="XAY60" s="40"/>
      <c r="XAZ60" s="40"/>
      <c r="XBA60" s="40"/>
      <c r="XBB60" s="40"/>
      <c r="XBC60" s="40"/>
      <c r="XBD60" s="40"/>
      <c r="XBE60" s="40"/>
      <c r="XBF60" s="40"/>
      <c r="XBG60" s="40"/>
      <c r="XBH60" s="40"/>
      <c r="XBI60" s="40"/>
      <c r="XBJ60" s="40"/>
      <c r="XBK60" s="40"/>
      <c r="XBM60" s="40"/>
      <c r="XBN60" s="40"/>
      <c r="XBO60" s="40"/>
      <c r="XBP60" s="40"/>
      <c r="XBQ60" s="40"/>
      <c r="XBR60" s="40"/>
      <c r="XBS60" s="40"/>
      <c r="XBT60" s="40"/>
      <c r="XBU60" s="40"/>
      <c r="XBV60" s="40"/>
      <c r="XBW60" s="40"/>
      <c r="XBX60" s="40"/>
      <c r="XBY60" s="40"/>
      <c r="XBZ60" s="40"/>
      <c r="XCA60" s="40"/>
      <c r="XCC60" s="40"/>
      <c r="XCD60" s="40"/>
      <c r="XCE60" s="40"/>
      <c r="XCF60" s="40"/>
      <c r="XCG60" s="40"/>
      <c r="XCH60" s="40"/>
      <c r="XCI60" s="40"/>
      <c r="XCJ60" s="40"/>
      <c r="XCK60" s="40"/>
      <c r="XCL60" s="40"/>
      <c r="XCM60" s="40"/>
      <c r="XCN60" s="40"/>
      <c r="XCO60" s="40"/>
      <c r="XCP60" s="40"/>
      <c r="XCQ60" s="40"/>
      <c r="XCS60" s="40"/>
      <c r="XCT60" s="40"/>
      <c r="XCU60" s="40"/>
      <c r="XCV60" s="40"/>
      <c r="XCW60" s="40"/>
      <c r="XCX60" s="40"/>
      <c r="XCY60" s="40"/>
      <c r="XCZ60" s="40"/>
      <c r="XDA60" s="40"/>
      <c r="XDB60" s="40"/>
      <c r="XDC60" s="40"/>
      <c r="XDD60" s="40"/>
      <c r="XDE60" s="40"/>
      <c r="XDF60" s="40"/>
      <c r="XDG60" s="40"/>
      <c r="XDI60" s="40"/>
      <c r="XDJ60" s="40"/>
      <c r="XDK60" s="40"/>
      <c r="XDL60" s="40"/>
      <c r="XDM60" s="40"/>
      <c r="XDN60" s="40"/>
      <c r="XDO60" s="40"/>
      <c r="XDP60" s="40"/>
      <c r="XDQ60" s="40"/>
      <c r="XDR60" s="40"/>
      <c r="XDS60" s="40"/>
      <c r="XDT60" s="40"/>
      <c r="XDU60" s="40"/>
      <c r="XDV60" s="40"/>
      <c r="XDW60" s="40"/>
      <c r="XDY60" s="40"/>
      <c r="XDZ60" s="40"/>
      <c r="XEA60" s="40"/>
      <c r="XEB60" s="40"/>
      <c r="XEC60" s="40"/>
      <c r="XED60" s="40"/>
      <c r="XEE60" s="40"/>
      <c r="XEF60" s="40"/>
      <c r="XEG60" s="40"/>
      <c r="XEH60" s="40"/>
      <c r="XEI60" s="40"/>
      <c r="XEJ60" s="40"/>
      <c r="XEK60" s="40"/>
      <c r="XEL60" s="40"/>
      <c r="XEM60" s="40"/>
      <c r="XEO60" s="40"/>
      <c r="XEP60" s="40"/>
      <c r="XEQ60" s="40"/>
      <c r="XER60" s="40"/>
      <c r="XES60" s="40"/>
      <c r="XET60" s="40"/>
      <c r="XEU60" s="40"/>
      <c r="XEV60" s="40"/>
      <c r="XEW60" s="40"/>
      <c r="XEX60" s="40"/>
      <c r="XEY60" s="40"/>
      <c r="XEZ60" s="40"/>
      <c r="XFA60" s="40"/>
      <c r="XFB60" s="40"/>
      <c r="XFC60" s="40"/>
    </row>
    <row r="61" spans="1:1023 1025:2047 2049:3071 3073:4095 4097:5119 5121:6143 6145:7167 7169:8191 8193:9215 9217:10239 10241:11263 11265:12287 12289:13311 13313:14335 14337:15359 15361:16383" customFormat="1" ht="5.25" customHeight="1"/>
    <row r="62" spans="1:1023 1025:2047 2049:3071 3073:4095 4097:5119 5121:6143 6145:7167 7169:8191 8193:9215 9217:10239 10241:11263 11265:12287 12289:13311 13313:14335 14337:15359 15361:16383" customFormat="1" ht="12.75"/>
    <row r="63" spans="1:1023 1025:2047 2049:3071 3073:4095 4097:5119 5121:6143 6145:7167 7169:8191 8193:9215 9217:10239 10241:11263 11265:12287 12289:13311 13313:14335 14337:15359 15361:16383">
      <c r="B63" s="40">
        <f>+B47-'Exercise 4'!T47</f>
        <v>-3.3333333333351867E-4</v>
      </c>
      <c r="C63" s="40">
        <f>+C47-'Exercise 4'!U47</f>
        <v>-3.3333333333307458E-4</v>
      </c>
      <c r="D63" s="40">
        <f>+D47-'Exercise 4'!V47</f>
        <v>0</v>
      </c>
      <c r="E63" s="40">
        <f>+E47-'Exercise 4'!W47</f>
        <v>0</v>
      </c>
      <c r="F63" s="40">
        <f>+F47-'Exercise 4'!X47</f>
        <v>0</v>
      </c>
      <c r="G63" s="40">
        <f>+G47-'Exercise 4'!Y47</f>
        <v>0</v>
      </c>
      <c r="H63" s="40">
        <f>+H47-'Exercise 4'!Z47</f>
        <v>-3.3333333333329662E-4</v>
      </c>
      <c r="I63" s="40">
        <f>+I47-'Exercise 4'!AA47</f>
        <v>0</v>
      </c>
      <c r="J63" s="40">
        <f>+J47-'Exercise 4'!AB47</f>
        <v>0</v>
      </c>
      <c r="K63" s="40">
        <f>+K47-'Exercise 4'!AC47</f>
        <v>0</v>
      </c>
      <c r="L63" s="40">
        <f>+L47-'Exercise 4'!AD47</f>
        <v>0</v>
      </c>
      <c r="M63" s="40">
        <f>+M47-'Exercise 4'!AE47</f>
        <v>0</v>
      </c>
      <c r="N63" s="40">
        <f>+N47-'Exercise 4'!AF47</f>
        <v>0</v>
      </c>
      <c r="O63" s="40">
        <f>+O47-'Exercise 4'!AG47</f>
        <v>0</v>
      </c>
      <c r="P63" s="40"/>
      <c r="T63" s="40">
        <f>+T47-'Exercise 4'!T47</f>
        <v>-3.3333333333351867E-4</v>
      </c>
      <c r="U63" s="40">
        <f>+U47-'Exercise 4'!U47</f>
        <v>-3.3333333333307458E-4</v>
      </c>
      <c r="V63" s="40">
        <f>+V47-'Exercise 4'!V47</f>
        <v>0</v>
      </c>
      <c r="W63" s="40">
        <f>+W47-'Exercise 4'!W47</f>
        <v>0</v>
      </c>
      <c r="X63" s="40">
        <f>+X47-'Exercise 4'!X47</f>
        <v>0</v>
      </c>
      <c r="Y63" s="40">
        <f>+Y47-'Exercise 4'!Y47</f>
        <v>0</v>
      </c>
      <c r="Z63" s="40">
        <f>+Z47-'Exercise 4'!Z47</f>
        <v>-3.3333333333329662E-4</v>
      </c>
      <c r="AA63" s="40">
        <f>+AA47-'Exercise 4'!AA47</f>
        <v>0</v>
      </c>
      <c r="AB63" s="40">
        <f>+AB47-'Exercise 4'!AB47</f>
        <v>0</v>
      </c>
      <c r="AC63" s="40">
        <f>+AC47-'Exercise 4'!AC47</f>
        <v>0</v>
      </c>
      <c r="AD63" s="40">
        <f>+AD47-'Exercise 4'!AD47</f>
        <v>0</v>
      </c>
      <c r="AE63" s="40">
        <f>+AE47-'Exercise 4'!AE47</f>
        <v>0</v>
      </c>
      <c r="AF63" s="40">
        <f>+AF47-'Exercise 4'!AF47</f>
        <v>0</v>
      </c>
      <c r="AG63" s="40">
        <f>+AG47-'Exercise 4'!AG47</f>
        <v>0</v>
      </c>
      <c r="AH63" s="40">
        <f>+AH47-'Exercise 4'!AH47</f>
        <v>0</v>
      </c>
    </row>
    <row r="64" spans="1:1023 1025:2047 2049:3071 3073:4095 4097:5119 5121:6143 6145:7167 7169:8191 8193:9215 9217:10239 10241:11263 11265:12287 12289:13311 13313:14335 14337:15359 15361:16383">
      <c r="B64" s="40">
        <f>+B48-'Exercise 4'!T48</f>
        <v>-3.999999999997339E-4</v>
      </c>
      <c r="C64" s="40">
        <f>+C48-'Exercise 4'!U48</f>
        <v>0</v>
      </c>
      <c r="D64" s="40">
        <f>+D48-'Exercise 4'!V48</f>
        <v>1.9999999999997797E-4</v>
      </c>
      <c r="E64" s="40">
        <f>+E48-'Exercise 4'!W48</f>
        <v>1.9999999999997797E-4</v>
      </c>
      <c r="F64" s="40">
        <f>+F48-'Exercise 4'!X48</f>
        <v>-3.9999999999995595E-4</v>
      </c>
      <c r="G64" s="40">
        <f>+G48-'Exercise 4'!Y48</f>
        <v>-3.9999999999995595E-4</v>
      </c>
      <c r="H64" s="40">
        <f>+H48-'Exercise 4'!Z48</f>
        <v>0</v>
      </c>
      <c r="I64" s="40">
        <f>+I48-'Exercise 4'!AA48</f>
        <v>3.9999999999995595E-4</v>
      </c>
      <c r="J64" s="40">
        <f>+J48-'Exercise 4'!AB48</f>
        <v>-3.9999999999995595E-4</v>
      </c>
      <c r="K64" s="40">
        <f>+K48-'Exercise 4'!AC48</f>
        <v>0</v>
      </c>
      <c r="L64" s="40">
        <f>+L48-'Exercise 4'!AD48</f>
        <v>0</v>
      </c>
      <c r="M64" s="40">
        <f>+M48-'Exercise 4'!AE48</f>
        <v>0</v>
      </c>
      <c r="N64" s="40">
        <f>+N48-'Exercise 4'!AF48</f>
        <v>0</v>
      </c>
      <c r="O64" s="40">
        <f>+O48-'Exercise 4'!AG48</f>
        <v>0</v>
      </c>
      <c r="T64" s="40">
        <f>+T48-'Exercise 4'!T48</f>
        <v>-3.999999999997339E-4</v>
      </c>
      <c r="U64" s="40">
        <f>+U48-'Exercise 4'!U48</f>
        <v>0</v>
      </c>
      <c r="V64" s="40">
        <f>+V48-'Exercise 4'!V48</f>
        <v>1.9999999999997797E-4</v>
      </c>
      <c r="W64" s="40">
        <f>+W48-'Exercise 4'!W48</f>
        <v>1.9999999999997797E-4</v>
      </c>
      <c r="X64" s="40">
        <f>+X48-'Exercise 4'!X48</f>
        <v>-3.9999999999995595E-4</v>
      </c>
      <c r="Y64" s="40">
        <f>+Y48-'Exercise 4'!Y48</f>
        <v>-3.9999999999995595E-4</v>
      </c>
      <c r="Z64" s="40">
        <f>+Z48-'Exercise 4'!Z48</f>
        <v>0</v>
      </c>
      <c r="AA64" s="40">
        <f>+AA48-'Exercise 4'!AA48</f>
        <v>3.9999999999995595E-4</v>
      </c>
      <c r="AB64" s="40">
        <f>+AB48-'Exercise 4'!AB48</f>
        <v>-3.9999999999995595E-4</v>
      </c>
      <c r="AC64" s="40">
        <f>+AC48-'Exercise 4'!AC48</f>
        <v>0</v>
      </c>
      <c r="AD64" s="40">
        <f>+AD48-'Exercise 4'!AD48</f>
        <v>0</v>
      </c>
      <c r="AE64" s="40">
        <f>+AE48-'Exercise 4'!AE48</f>
        <v>0</v>
      </c>
      <c r="AF64" s="40">
        <f>+AF48-'Exercise 4'!AF48</f>
        <v>0</v>
      </c>
      <c r="AG64" s="40">
        <f>+AG48-'Exercise 4'!AG48</f>
        <v>0</v>
      </c>
      <c r="AH64" s="40">
        <f>+AH48-'Exercise 4'!AH48</f>
        <v>0</v>
      </c>
    </row>
    <row r="65" spans="2:34">
      <c r="B65" s="40">
        <f>+B49-'Exercise 4'!T49</f>
        <v>3.3333333333351867E-4</v>
      </c>
      <c r="C65" s="40">
        <f>+C49-'Exercise 4'!U49</f>
        <v>-3.3333333333351867E-4</v>
      </c>
      <c r="D65" s="40">
        <f>+D49-'Exercise 4'!V49</f>
        <v>0</v>
      </c>
      <c r="E65" s="40">
        <f>+E49-'Exercise 4'!W49</f>
        <v>-3.3333333333329662E-4</v>
      </c>
      <c r="F65" s="40">
        <f>+F49-'Exercise 4'!X49</f>
        <v>0</v>
      </c>
      <c r="G65" s="40">
        <f>+G49-'Exercise 4'!Y49</f>
        <v>3.3333333333329662E-4</v>
      </c>
      <c r="H65" s="40">
        <f>+H49-'Exercise 4'!Z49</f>
        <v>0</v>
      </c>
      <c r="I65" s="40">
        <f>+I49-'Exercise 4'!AA49</f>
        <v>3.333333333331856E-4</v>
      </c>
      <c r="J65" s="40">
        <f>+J49-'Exercise 4'!AB49</f>
        <v>-3.3333333333307458E-4</v>
      </c>
      <c r="K65" s="40">
        <f>+K49-'Exercise 4'!AC49</f>
        <v>0</v>
      </c>
      <c r="L65" s="40">
        <f>+L49-'Exercise 4'!AD49</f>
        <v>0</v>
      </c>
      <c r="M65" s="40">
        <f>+M49-'Exercise 4'!AE49</f>
        <v>0</v>
      </c>
      <c r="N65" s="40">
        <f>+N49-'Exercise 4'!AF49</f>
        <v>0</v>
      </c>
      <c r="O65" s="40">
        <f>+O49-'Exercise 4'!AG49</f>
        <v>0</v>
      </c>
      <c r="T65" s="40">
        <f>+T49-'Exercise 4'!T49</f>
        <v>3.3333333333351867E-4</v>
      </c>
      <c r="U65" s="40">
        <f>+U49-'Exercise 4'!U49</f>
        <v>-3.3333333333351867E-4</v>
      </c>
      <c r="V65" s="40">
        <f>+V49-'Exercise 4'!V49</f>
        <v>0</v>
      </c>
      <c r="W65" s="40">
        <f>+W49-'Exercise 4'!W49</f>
        <v>-3.3333333333329662E-4</v>
      </c>
      <c r="X65" s="40">
        <f>+X49-'Exercise 4'!X49</f>
        <v>0</v>
      </c>
      <c r="Y65" s="40">
        <f>+Y49-'Exercise 4'!Y49</f>
        <v>3.3333333333329662E-4</v>
      </c>
      <c r="Z65" s="40">
        <f>+Z49-'Exercise 4'!Z49</f>
        <v>0</v>
      </c>
      <c r="AA65" s="40">
        <f>+AA49-'Exercise 4'!AA49</f>
        <v>3.333333333331856E-4</v>
      </c>
      <c r="AB65" s="40">
        <f>+AB49-'Exercise 4'!AB49</f>
        <v>-3.3333333333307458E-4</v>
      </c>
      <c r="AC65" s="40">
        <f>+AC49-'Exercise 4'!AC49</f>
        <v>0</v>
      </c>
      <c r="AD65" s="40">
        <f>+AD49-'Exercise 4'!AD49</f>
        <v>0</v>
      </c>
      <c r="AE65" s="40">
        <f>+AE49-'Exercise 4'!AE49</f>
        <v>0</v>
      </c>
      <c r="AF65" s="40">
        <f>+AF49-'Exercise 4'!AF49</f>
        <v>0</v>
      </c>
      <c r="AG65" s="40">
        <f>+AG49-'Exercise 4'!AG49</f>
        <v>0</v>
      </c>
      <c r="AH65" s="40">
        <f>+AH49-'Exercise 4'!AH49</f>
        <v>0</v>
      </c>
    </row>
    <row r="66" spans="2:34">
      <c r="B66" s="40">
        <f>+B50-'Exercise 4'!T50</f>
        <v>0</v>
      </c>
      <c r="C66" s="40">
        <f>+C50-'Exercise 4'!U50</f>
        <v>0</v>
      </c>
      <c r="D66" s="40">
        <f>+D50-'Exercise 4'!V50</f>
        <v>0</v>
      </c>
      <c r="E66" s="40">
        <f>+E50-'Exercise 4'!W50</f>
        <v>0</v>
      </c>
      <c r="F66" s="40">
        <f>+F50-'Exercise 4'!X50</f>
        <v>0</v>
      </c>
      <c r="G66" s="40">
        <f>+G50-'Exercise 4'!Y50</f>
        <v>0</v>
      </c>
      <c r="H66" s="40">
        <f>+H50-'Exercise 4'!Z50</f>
        <v>0</v>
      </c>
      <c r="I66" s="40">
        <f>+I50-'Exercise 4'!AA50</f>
        <v>0</v>
      </c>
      <c r="J66" s="40">
        <f>+J50-'Exercise 4'!AB50</f>
        <v>0</v>
      </c>
      <c r="K66" s="40">
        <f>+K50-'Exercise 4'!AC50</f>
        <v>0</v>
      </c>
      <c r="L66" s="40">
        <f>+L50-'Exercise 4'!AD50</f>
        <v>0</v>
      </c>
      <c r="M66" s="40">
        <f>+M50-'Exercise 4'!AE50</f>
        <v>0</v>
      </c>
      <c r="N66" s="40">
        <f>+N50-'Exercise 4'!AF50</f>
        <v>0</v>
      </c>
      <c r="O66" s="40">
        <f>+O50-'Exercise 4'!AG50</f>
        <v>0</v>
      </c>
      <c r="T66" s="40">
        <f>+T50-'Exercise 4'!T50</f>
        <v>0</v>
      </c>
      <c r="U66" s="40">
        <f>+U50-'Exercise 4'!U50</f>
        <v>0</v>
      </c>
      <c r="V66" s="40">
        <f>+V50-'Exercise 4'!V50</f>
        <v>0</v>
      </c>
      <c r="W66" s="40">
        <f>+W50-'Exercise 4'!W50</f>
        <v>0</v>
      </c>
      <c r="X66" s="40">
        <f>+X50-'Exercise 4'!X50</f>
        <v>0</v>
      </c>
      <c r="Y66" s="40">
        <f>+Y50-'Exercise 4'!Y50</f>
        <v>0</v>
      </c>
      <c r="Z66" s="40">
        <f>+Z50-'Exercise 4'!Z50</f>
        <v>0</v>
      </c>
      <c r="AA66" s="40">
        <f>+AA50-'Exercise 4'!AA50</f>
        <v>0</v>
      </c>
      <c r="AB66" s="40">
        <f>+AB50-'Exercise 4'!AB50</f>
        <v>0</v>
      </c>
      <c r="AC66" s="40">
        <f>+AC50-'Exercise 4'!AC50</f>
        <v>0</v>
      </c>
      <c r="AD66" s="40">
        <f>+AD50-'Exercise 4'!AD50</f>
        <v>0</v>
      </c>
      <c r="AE66" s="40">
        <f>+AE50-'Exercise 4'!AE50</f>
        <v>0</v>
      </c>
      <c r="AF66" s="40">
        <f>+AF50-'Exercise 4'!AF50</f>
        <v>0</v>
      </c>
      <c r="AG66" s="40">
        <f>+AG50-'Exercise 4'!AG50</f>
        <v>0</v>
      </c>
      <c r="AH66" s="40">
        <f>+AH50-'Exercise 4'!AH50</f>
        <v>0</v>
      </c>
    </row>
    <row r="68" spans="2:34">
      <c r="B68" s="40">
        <f>+B52-'Exercise 4'!T52</f>
        <v>0</v>
      </c>
      <c r="C68" s="40">
        <f>+C52-'Exercise 4'!U52</f>
        <v>0</v>
      </c>
      <c r="D68" s="40">
        <f>+D52-'Exercise 4'!V52</f>
        <v>0</v>
      </c>
      <c r="E68" s="40">
        <f>+E52-'Exercise 4'!W52</f>
        <v>0</v>
      </c>
      <c r="F68" s="40">
        <f>+F52-'Exercise 4'!X52</f>
        <v>0</v>
      </c>
      <c r="G68" s="40">
        <f>+G52-'Exercise 4'!Y52</f>
        <v>0</v>
      </c>
      <c r="H68" s="40">
        <f>+H52-'Exercise 4'!Z52</f>
        <v>0</v>
      </c>
      <c r="I68" s="40">
        <f>+I52-'Exercise 4'!AA52</f>
        <v>0</v>
      </c>
      <c r="J68" s="40">
        <f>+J52-'Exercise 4'!AB52</f>
        <v>0</v>
      </c>
      <c r="K68" s="40">
        <f>+K52-'Exercise 4'!AC52</f>
        <v>0</v>
      </c>
      <c r="L68" s="40">
        <f>+L52-'Exercise 4'!AD52</f>
        <v>0</v>
      </c>
      <c r="M68" s="40">
        <f>+M52-'Exercise 4'!AE52</f>
        <v>0</v>
      </c>
      <c r="N68" s="40">
        <f>+N52-'Exercise 4'!AF52</f>
        <v>0</v>
      </c>
      <c r="O68" s="40">
        <f>+O52-'Exercise 4'!AG52</f>
        <v>0</v>
      </c>
      <c r="T68" s="40">
        <f>+T52-'Exercise 4'!T52</f>
        <v>0</v>
      </c>
      <c r="U68" s="40">
        <f>+U52-'Exercise 4'!U52</f>
        <v>0</v>
      </c>
      <c r="V68" s="40">
        <f>+V52-'Exercise 4'!V52</f>
        <v>0</v>
      </c>
      <c r="W68" s="40">
        <f>+W52-'Exercise 4'!W52</f>
        <v>0</v>
      </c>
      <c r="X68" s="40">
        <f>+X52-'Exercise 4'!X52</f>
        <v>0</v>
      </c>
      <c r="Y68" s="40">
        <f>+Y52-'Exercise 4'!Y52</f>
        <v>0</v>
      </c>
      <c r="Z68" s="40">
        <f>+Z52-'Exercise 4'!Z52</f>
        <v>0</v>
      </c>
      <c r="AA68" s="40">
        <f>+AA52-'Exercise 4'!AA52</f>
        <v>0</v>
      </c>
      <c r="AB68" s="40">
        <f>+AB52-'Exercise 4'!AB52</f>
        <v>0</v>
      </c>
      <c r="AC68" s="40">
        <f>+AC52-'Exercise 4'!AC52</f>
        <v>0</v>
      </c>
      <c r="AD68" s="40">
        <f>+AD52-'Exercise 4'!AD52</f>
        <v>0</v>
      </c>
      <c r="AE68" s="40">
        <f>+AE52-'Exercise 4'!AE52</f>
        <v>0</v>
      </c>
      <c r="AF68" s="40">
        <f>+AF52-'Exercise 4'!AF52</f>
        <v>0</v>
      </c>
      <c r="AG68" s="40">
        <f>+AG52-'Exercise 4'!AG52</f>
        <v>0</v>
      </c>
      <c r="AH68" s="40">
        <f>+AH52-'Exercise 4'!AH52</f>
        <v>0</v>
      </c>
    </row>
    <row r="69" spans="2:34">
      <c r="B69" s="40">
        <f>+B53-'Exercise 4'!T53</f>
        <v>-4.0215605594995374E-4</v>
      </c>
      <c r="C69" s="40">
        <f>+C53-'Exercise 4'!U53</f>
        <v>-1.1444738084298578E-4</v>
      </c>
      <c r="D69" s="40">
        <f>+D53-'Exercise 4'!V53</f>
        <v>-1.2140159989537658E-4</v>
      </c>
      <c r="E69" s="40">
        <f>+E53-'Exercise 4'!W53</f>
        <v>4.519916740468588E-4</v>
      </c>
      <c r="F69" s="40">
        <f>+F53-'Exercise 4'!X53</f>
        <v>-3.8918700021106645E-4</v>
      </c>
      <c r="G69" s="40">
        <f>+G53-'Exercise 4'!Y53</f>
        <v>-1.9276441799831456E-4</v>
      </c>
      <c r="H69" s="40">
        <f>+H53-'Exercise 4'!Z53</f>
        <v>-4.5784896077849524E-4</v>
      </c>
      <c r="I69" s="40">
        <f>+I53-'Exercise 4'!AA53</f>
        <v>-1.6793911851553656E-4</v>
      </c>
      <c r="J69" s="40">
        <f>+J53-'Exercise 4'!AB53</f>
        <v>2.4945599095227422E-4</v>
      </c>
      <c r="K69" s="40">
        <f>+K53-'Exercise 4'!AC53</f>
        <v>-2.698130385780928E-8</v>
      </c>
      <c r="L69" s="40">
        <f>+L53-'Exercise 4'!AD53</f>
        <v>0</v>
      </c>
      <c r="M69" s="40">
        <f>+M53-'Exercise 4'!AE53</f>
        <v>0</v>
      </c>
      <c r="N69" s="40">
        <f>+N53-'Exercise 4'!AF53</f>
        <v>1</v>
      </c>
      <c r="O69" s="40">
        <f>+O53-'Exercise 4'!AG53</f>
        <v>0</v>
      </c>
      <c r="T69" s="40">
        <f>+T53-'Exercise 4'!T53</f>
        <v>-4.0215605594995374E-4</v>
      </c>
      <c r="U69" s="40">
        <f>+U53-'Exercise 4'!U53</f>
        <v>-1.1444738084298578E-4</v>
      </c>
      <c r="V69" s="40">
        <f>+V53-'Exercise 4'!V53</f>
        <v>-1.2140159989537658E-4</v>
      </c>
      <c r="W69" s="40">
        <f>+W53-'Exercise 4'!W53</f>
        <v>4.519916740468588E-4</v>
      </c>
      <c r="X69" s="40">
        <f>+X53-'Exercise 4'!X53</f>
        <v>-3.8918700021106645E-4</v>
      </c>
      <c r="Y69" s="40">
        <f>+Y53-'Exercise 4'!Y53</f>
        <v>-1.9276441799831456E-4</v>
      </c>
      <c r="Z69" s="40">
        <f>+Z53-'Exercise 4'!Z53</f>
        <v>-4.5784896077849524E-4</v>
      </c>
      <c r="AA69" s="40">
        <f>+AA53-'Exercise 4'!AA53</f>
        <v>-1.6793911851553656E-4</v>
      </c>
      <c r="AB69" s="40">
        <f>+AB53-'Exercise 4'!AB53</f>
        <v>2.4945599095227422E-4</v>
      </c>
      <c r="AC69" s="40">
        <f>+AC53-'Exercise 4'!AC53</f>
        <v>-2.698130385780928E-8</v>
      </c>
      <c r="AD69" s="40">
        <f>+AD53-'Exercise 4'!AD53</f>
        <v>0</v>
      </c>
      <c r="AE69" s="40">
        <f>+AE53-'Exercise 4'!AE53</f>
        <v>0</v>
      </c>
      <c r="AF69" s="40">
        <f>+AF53-'Exercise 4'!AF53</f>
        <v>0</v>
      </c>
      <c r="AG69" s="40">
        <f>+AG53-'Exercise 4'!AG53</f>
        <v>0</v>
      </c>
      <c r="AH69" s="40">
        <f>+AH53-'Exercise 4'!AH53</f>
        <v>0</v>
      </c>
    </row>
    <row r="70" spans="2:34">
      <c r="B70" s="40">
        <f>+B54-'Exercise 4'!T54</f>
        <v>7.4594657784032847E-6</v>
      </c>
      <c r="C70" s="40">
        <f>+C54-'Exercise 4'!U54</f>
        <v>-7.8045522936553979E-5</v>
      </c>
      <c r="D70" s="40">
        <f>+D54-'Exercise 4'!V54</f>
        <v>-3.9047149310067475E-4</v>
      </c>
      <c r="E70" s="40">
        <f>+E54-'Exercise 4'!W54</f>
        <v>4.1807095723078724E-4</v>
      </c>
      <c r="F70" s="40">
        <f>+F54-'Exercise 4'!X54</f>
        <v>-2.2673793354610616E-4</v>
      </c>
      <c r="G70" s="40">
        <f>+G54-'Exercise 4'!Y54</f>
        <v>1.5338934775721569E-4</v>
      </c>
      <c r="H70" s="40">
        <f>+H54-'Exercise 4'!Z54</f>
        <v>2.5428189120679789E-4</v>
      </c>
      <c r="I70" s="40">
        <f>+I54-'Exercise 4'!AA54</f>
        <v>4.1494358873794823E-4</v>
      </c>
      <c r="J70" s="40">
        <f>+J54-'Exercise 4'!AB54</f>
        <v>-2.8128667392568474E-4</v>
      </c>
      <c r="K70" s="40">
        <f>+K54-'Exercise 4'!AC54</f>
        <v>-4.3837953824787945E-6</v>
      </c>
      <c r="L70" s="40">
        <f>+L54-'Exercise 4'!AD54</f>
        <v>0</v>
      </c>
      <c r="M70" s="40">
        <f>+M54-'Exercise 4'!AE54</f>
        <v>0</v>
      </c>
      <c r="N70" s="40">
        <f>+N54-'Exercise 4'!AF54</f>
        <v>0</v>
      </c>
      <c r="O70" s="40">
        <f>+O54-'Exercise 4'!AG54</f>
        <v>0</v>
      </c>
      <c r="T70" s="40">
        <f>+T54-'Exercise 4'!T54</f>
        <v>7.4594657784032847E-6</v>
      </c>
      <c r="U70" s="40">
        <f>+U54-'Exercise 4'!U54</f>
        <v>-7.8045522936553979E-5</v>
      </c>
      <c r="V70" s="40">
        <f>+V54-'Exercise 4'!V54</f>
        <v>-3.9047149310067475E-4</v>
      </c>
      <c r="W70" s="40">
        <f>+W54-'Exercise 4'!W54</f>
        <v>4.1807095723078724E-4</v>
      </c>
      <c r="X70" s="40">
        <f>+X54-'Exercise 4'!X54</f>
        <v>-2.2673793354610616E-4</v>
      </c>
      <c r="Y70" s="40">
        <f>+Y54-'Exercise 4'!Y54</f>
        <v>1.5338934775721569E-4</v>
      </c>
      <c r="Z70" s="40">
        <f>+Z54-'Exercise 4'!Z54</f>
        <v>2.5428189120679789E-4</v>
      </c>
      <c r="AA70" s="40">
        <f>+AA54-'Exercise 4'!AA54</f>
        <v>4.1494358873794823E-4</v>
      </c>
      <c r="AB70" s="40">
        <f>+AB54-'Exercise 4'!AB54</f>
        <v>-2.8128667392568474E-4</v>
      </c>
      <c r="AC70" s="40">
        <f>+AC54-'Exercise 4'!AC54</f>
        <v>-4.3837953824787945E-6</v>
      </c>
      <c r="AD70" s="40">
        <f>+AD54-'Exercise 4'!AD54</f>
        <v>0</v>
      </c>
      <c r="AE70" s="40">
        <f>+AE54-'Exercise 4'!AE54</f>
        <v>0</v>
      </c>
      <c r="AF70" s="40">
        <f>+AF54-'Exercise 4'!AF54</f>
        <v>0</v>
      </c>
      <c r="AG70" s="40">
        <f>+AG54-'Exercise 4'!AG54</f>
        <v>0</v>
      </c>
      <c r="AH70" s="40">
        <f>+AH54-'Exercise 4'!AH54</f>
        <v>0</v>
      </c>
    </row>
  </sheetData>
  <conditionalFormatting sqref="B47">
    <cfRule type="cellIs" priority="3" stopIfTrue="1" operator="notEqual">
      <formula>B47</formula>
    </cfRule>
  </conditionalFormatting>
  <conditionalFormatting sqref="T47">
    <cfRule type="cellIs" priority="2" stopIfTrue="1" operator="notEqual">
      <formula>T47</formula>
    </cfRule>
  </conditionalFormatting>
  <conditionalFormatting sqref="T47">
    <cfRule type="cellIs" priority="1" stopIfTrue="1" operator="notEqual">
      <formula>T47</formula>
    </cfRule>
  </conditionalFormatting>
  <pageMargins left="0.7" right="0.7" top="0.75" bottom="0.75" header="0.3" footer="0.3"/>
  <ignoredErrors>
    <ignoredError sqref="B53:M53 N53:N55 T53:AE53 B55:M55 B54:K54 M54 T55:AS55 T54:AC54 AE54:AS54 AG53:AS53" formulaRange="1"/>
    <ignoredError sqref="Y6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H63"/>
  <sheetViews>
    <sheetView showGridLines="0" topLeftCell="A58" workbookViewId="0">
      <selection activeCell="E77" sqref="E77"/>
    </sheetView>
  </sheetViews>
  <sheetFormatPr defaultColWidth="10" defaultRowHeight="15"/>
  <cols>
    <col min="1" max="1" width="19.42578125" style="37" customWidth="1"/>
    <col min="2" max="2" width="15.7109375" style="31" bestFit="1" customWidth="1"/>
    <col min="3" max="10" width="16.7109375" style="31" bestFit="1" customWidth="1"/>
    <col min="11" max="13" width="16.28515625" style="31" bestFit="1" customWidth="1"/>
    <col min="14" max="16" width="15.7109375" style="31" bestFit="1" customWidth="1"/>
    <col min="17" max="17" width="1.140625" style="31" customWidth="1"/>
    <col min="18" max="18" width="10" style="31"/>
    <col min="19" max="19" width="19.42578125" style="37" customWidth="1"/>
    <col min="20" max="20" width="15.7109375" style="31" bestFit="1" customWidth="1"/>
    <col min="21" max="28" width="16.7109375" style="31" bestFit="1" customWidth="1"/>
    <col min="29" max="31" width="16.28515625" style="31" bestFit="1" customWidth="1"/>
    <col min="32" max="34" width="15.7109375" style="31" bestFit="1" customWidth="1"/>
    <col min="35" max="16384" width="10" style="31"/>
  </cols>
  <sheetData>
    <row r="1" spans="1:34">
      <c r="A1" s="30" t="s">
        <v>0</v>
      </c>
      <c r="S1" s="30" t="s">
        <v>0</v>
      </c>
    </row>
    <row r="2" spans="1:34" ht="15.75">
      <c r="A2" s="70" t="str">
        <f>+"Analysis of Loss &amp; DCC Incurred as of "&amp;TEXT(EvalDate,"mm/dd/yyyy")</f>
        <v>Analysis of Loss &amp; DCC Incurred as of 12/31/2016</v>
      </c>
      <c r="S2" s="70" t="str">
        <f>+"Analysis of Loss &amp; DCC Incurred as of "&amp;TEXT(EvalDate,"mm/dd/yyyy")</f>
        <v>Analysis of Loss &amp; DCC Incurred as of 12/31/2016</v>
      </c>
    </row>
    <row r="3" spans="1:34">
      <c r="A3" s="30" t="s">
        <v>1</v>
      </c>
      <c r="S3" s="30" t="s">
        <v>1</v>
      </c>
    </row>
    <row r="4" spans="1:34" ht="10.5" customHeight="1">
      <c r="E4" s="33"/>
      <c r="W4" s="33"/>
    </row>
    <row r="5" spans="1:34">
      <c r="A5" s="30" t="s">
        <v>62</v>
      </c>
      <c r="S5" s="30" t="s">
        <v>62</v>
      </c>
    </row>
    <row r="6" spans="1:34" ht="10.5" customHeight="1">
      <c r="A6" s="32"/>
      <c r="S6" s="32"/>
    </row>
    <row r="7" spans="1:34">
      <c r="A7" s="34" t="s">
        <v>11</v>
      </c>
      <c r="B7" s="22" t="s">
        <v>28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35"/>
      <c r="S7" s="34" t="s">
        <v>11</v>
      </c>
      <c r="T7" s="22" t="s">
        <v>28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35"/>
    </row>
    <row r="8" spans="1:34" s="37" customFormat="1">
      <c r="A8" s="36" t="s">
        <v>18</v>
      </c>
      <c r="B8" s="24">
        <v>12</v>
      </c>
      <c r="C8" s="24">
        <f t="shared" ref="C8:P8" si="0">B8+12</f>
        <v>24</v>
      </c>
      <c r="D8" s="24">
        <f t="shared" si="0"/>
        <v>36</v>
      </c>
      <c r="E8" s="24">
        <f t="shared" si="0"/>
        <v>48</v>
      </c>
      <c r="F8" s="24">
        <f t="shared" si="0"/>
        <v>60</v>
      </c>
      <c r="G8" s="24">
        <f t="shared" si="0"/>
        <v>72</v>
      </c>
      <c r="H8" s="24">
        <f t="shared" si="0"/>
        <v>84</v>
      </c>
      <c r="I8" s="24">
        <f t="shared" si="0"/>
        <v>96</v>
      </c>
      <c r="J8" s="24">
        <f t="shared" si="0"/>
        <v>108</v>
      </c>
      <c r="K8" s="24">
        <f t="shared" si="0"/>
        <v>120</v>
      </c>
      <c r="L8" s="24">
        <f t="shared" si="0"/>
        <v>132</v>
      </c>
      <c r="M8" s="24">
        <f t="shared" si="0"/>
        <v>144</v>
      </c>
      <c r="N8" s="24">
        <f t="shared" si="0"/>
        <v>156</v>
      </c>
      <c r="O8" s="24">
        <f t="shared" si="0"/>
        <v>168</v>
      </c>
      <c r="P8" s="24">
        <f t="shared" si="0"/>
        <v>180</v>
      </c>
      <c r="S8" s="36" t="s">
        <v>18</v>
      </c>
      <c r="T8" s="24">
        <f>[5]!First_Month</f>
        <v>12</v>
      </c>
      <c r="U8" s="24">
        <f t="shared" ref="U8:AH8" si="1">T8+12</f>
        <v>24</v>
      </c>
      <c r="V8" s="24">
        <f t="shared" si="1"/>
        <v>36</v>
      </c>
      <c r="W8" s="24">
        <f t="shared" si="1"/>
        <v>48</v>
      </c>
      <c r="X8" s="24">
        <f t="shared" si="1"/>
        <v>60</v>
      </c>
      <c r="Y8" s="24">
        <f t="shared" si="1"/>
        <v>72</v>
      </c>
      <c r="Z8" s="24">
        <f t="shared" si="1"/>
        <v>84</v>
      </c>
      <c r="AA8" s="24">
        <f t="shared" si="1"/>
        <v>96</v>
      </c>
      <c r="AB8" s="24">
        <f t="shared" si="1"/>
        <v>108</v>
      </c>
      <c r="AC8" s="24">
        <f t="shared" si="1"/>
        <v>120</v>
      </c>
      <c r="AD8" s="24">
        <f t="shared" si="1"/>
        <v>132</v>
      </c>
      <c r="AE8" s="24">
        <f t="shared" si="1"/>
        <v>144</v>
      </c>
      <c r="AF8" s="24">
        <f t="shared" si="1"/>
        <v>156</v>
      </c>
      <c r="AG8" s="24">
        <f t="shared" si="1"/>
        <v>168</v>
      </c>
      <c r="AH8" s="24">
        <f t="shared" si="1"/>
        <v>180</v>
      </c>
    </row>
    <row r="9" spans="1:34">
      <c r="A9" s="34"/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Q9" s="38"/>
      <c r="S9" s="34"/>
      <c r="T9" s="80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2"/>
    </row>
    <row r="10" spans="1:34">
      <c r="A10" s="67">
        <f t="shared" ref="A10:A22" si="2">+A11-1</f>
        <v>2002</v>
      </c>
      <c r="B10" s="83">
        <v>3311218.4000000004</v>
      </c>
      <c r="C10" s="84">
        <v>5824394.4000000004</v>
      </c>
      <c r="D10" s="84">
        <v>6034445.6000000006</v>
      </c>
      <c r="E10" s="84">
        <v>6951488.8000000007</v>
      </c>
      <c r="F10" s="84">
        <v>7618637.6000000006</v>
      </c>
      <c r="G10" s="84">
        <v>7551130.4000000004</v>
      </c>
      <c r="H10" s="84">
        <v>7596048</v>
      </c>
      <c r="I10" s="84">
        <v>7570398.4000000004</v>
      </c>
      <c r="J10" s="84">
        <v>7570799.2000000002</v>
      </c>
      <c r="K10" s="84">
        <v>7570799.2000000002</v>
      </c>
      <c r="L10" s="84">
        <v>7570799.2000000002</v>
      </c>
      <c r="M10" s="84">
        <v>7570799.2000000002</v>
      </c>
      <c r="N10" s="84">
        <v>7570799.2000000002</v>
      </c>
      <c r="O10" s="84">
        <v>7570799.2000000002</v>
      </c>
      <c r="P10" s="85">
        <v>7570799.2000000002</v>
      </c>
      <c r="Q10" s="38"/>
      <c r="S10" s="67">
        <f t="shared" ref="S10:S22" si="3">+S11-1</f>
        <v>2002</v>
      </c>
      <c r="T10" s="83">
        <v>3311218.4000000004</v>
      </c>
      <c r="U10" s="84">
        <v>5824394.4000000004</v>
      </c>
      <c r="V10" s="84">
        <v>6034445.6000000006</v>
      </c>
      <c r="W10" s="84">
        <v>6951488.8000000007</v>
      </c>
      <c r="X10" s="84">
        <v>7618637.6000000006</v>
      </c>
      <c r="Y10" s="84">
        <v>7551130.4000000004</v>
      </c>
      <c r="Z10" s="84">
        <v>7596048</v>
      </c>
      <c r="AA10" s="84">
        <v>7570398.4000000004</v>
      </c>
      <c r="AB10" s="84">
        <v>7570799.2000000002</v>
      </c>
      <c r="AC10" s="84">
        <v>7570799.2000000002</v>
      </c>
      <c r="AD10" s="84">
        <v>7570799.2000000002</v>
      </c>
      <c r="AE10" s="84">
        <v>7570799.2000000002</v>
      </c>
      <c r="AF10" s="84">
        <v>7570799.2000000002</v>
      </c>
      <c r="AG10" s="84">
        <v>7570799.2000000002</v>
      </c>
      <c r="AH10" s="85">
        <v>7570799.2000000002</v>
      </c>
    </row>
    <row r="11" spans="1:34">
      <c r="A11" s="67">
        <f t="shared" si="2"/>
        <v>2003</v>
      </c>
      <c r="B11" s="83">
        <v>6131136.8000000007</v>
      </c>
      <c r="C11" s="84">
        <v>7337824</v>
      </c>
      <c r="D11" s="84">
        <v>8675060.8000000007</v>
      </c>
      <c r="E11" s="84">
        <v>9602820</v>
      </c>
      <c r="F11" s="84">
        <v>8593760</v>
      </c>
      <c r="G11" s="84">
        <v>8700426.4000000004</v>
      </c>
      <c r="H11" s="84">
        <v>8609156</v>
      </c>
      <c r="I11" s="84">
        <v>8611736.8000000007</v>
      </c>
      <c r="J11" s="84">
        <v>8584097.5999999996</v>
      </c>
      <c r="K11" s="84">
        <v>8584097.5999999996</v>
      </c>
      <c r="L11" s="84">
        <v>8584297.5999999996</v>
      </c>
      <c r="M11" s="84">
        <v>8584297.5999999996</v>
      </c>
      <c r="N11" s="84">
        <v>8584297.5999999996</v>
      </c>
      <c r="O11" s="84">
        <v>8584297.5999999996</v>
      </c>
      <c r="P11" s="85"/>
      <c r="Q11" s="38"/>
      <c r="S11" s="67">
        <f t="shared" si="3"/>
        <v>2003</v>
      </c>
      <c r="T11" s="83">
        <v>6131136.8000000007</v>
      </c>
      <c r="U11" s="84">
        <v>7337824</v>
      </c>
      <c r="V11" s="84">
        <v>8675060.8000000007</v>
      </c>
      <c r="W11" s="84">
        <v>9602820</v>
      </c>
      <c r="X11" s="84">
        <v>8593760</v>
      </c>
      <c r="Y11" s="84">
        <v>8700426.4000000004</v>
      </c>
      <c r="Z11" s="84">
        <v>8609156</v>
      </c>
      <c r="AA11" s="84">
        <v>8611736.8000000007</v>
      </c>
      <c r="AB11" s="84">
        <v>8584097.5999999996</v>
      </c>
      <c r="AC11" s="84">
        <v>8584097.5999999996</v>
      </c>
      <c r="AD11" s="84">
        <v>8584297.5999999996</v>
      </c>
      <c r="AE11" s="84">
        <v>8584297.5999999996</v>
      </c>
      <c r="AF11" s="84">
        <v>8584297.5999999996</v>
      </c>
      <c r="AG11" s="84">
        <v>8584297.5999999996</v>
      </c>
      <c r="AH11" s="85"/>
    </row>
    <row r="12" spans="1:34">
      <c r="A12" s="67">
        <f t="shared" si="2"/>
        <v>2004</v>
      </c>
      <c r="B12" s="83">
        <v>4486910.7919999994</v>
      </c>
      <c r="C12" s="84">
        <v>5703030.7439999999</v>
      </c>
      <c r="D12" s="84">
        <v>7825800.8159999996</v>
      </c>
      <c r="E12" s="84">
        <v>8393446.4159999993</v>
      </c>
      <c r="F12" s="84">
        <v>8666571.9440000001</v>
      </c>
      <c r="G12" s="84">
        <v>8994919.9440000001</v>
      </c>
      <c r="H12" s="84">
        <v>8951693.5999999996</v>
      </c>
      <c r="I12" s="84">
        <v>8942791.2000000011</v>
      </c>
      <c r="J12" s="84">
        <v>8881940.8000000007</v>
      </c>
      <c r="K12" s="84">
        <v>8882136.8000000007</v>
      </c>
      <c r="L12" s="84">
        <v>8882136.8000000007</v>
      </c>
      <c r="M12" s="84">
        <v>8882136.8000000007</v>
      </c>
      <c r="N12" s="84">
        <v>8882136.8000000007</v>
      </c>
      <c r="O12" s="84"/>
      <c r="P12" s="85"/>
      <c r="Q12" s="38"/>
      <c r="S12" s="67">
        <f t="shared" si="3"/>
        <v>2004</v>
      </c>
      <c r="T12" s="83">
        <v>4486910.7919999994</v>
      </c>
      <c r="U12" s="84">
        <v>5703030.7439999999</v>
      </c>
      <c r="V12" s="84">
        <v>7825800.8159999996</v>
      </c>
      <c r="W12" s="84">
        <v>8393446.4159999993</v>
      </c>
      <c r="X12" s="84">
        <v>8666571.9440000001</v>
      </c>
      <c r="Y12" s="84">
        <v>8994919.9440000001</v>
      </c>
      <c r="Z12" s="84">
        <v>8951693.5999999996</v>
      </c>
      <c r="AA12" s="84">
        <v>8942791.2000000011</v>
      </c>
      <c r="AB12" s="84">
        <v>8881940.8000000007</v>
      </c>
      <c r="AC12" s="84">
        <v>8882136.8000000007</v>
      </c>
      <c r="AD12" s="84">
        <v>8882136.8000000007</v>
      </c>
      <c r="AE12" s="84">
        <v>8882136.8000000007</v>
      </c>
      <c r="AF12" s="84">
        <v>8882136.8000000007</v>
      </c>
      <c r="AG12" s="84"/>
      <c r="AH12" s="85"/>
    </row>
    <row r="13" spans="1:34">
      <c r="A13" s="67">
        <f t="shared" si="2"/>
        <v>2005</v>
      </c>
      <c r="B13" s="83">
        <v>4494489.04</v>
      </c>
      <c r="C13" s="84">
        <v>6491388.0320000006</v>
      </c>
      <c r="D13" s="84">
        <v>8543398.4320000019</v>
      </c>
      <c r="E13" s="84">
        <v>9740368.8320000004</v>
      </c>
      <c r="F13" s="84">
        <v>10668441.632000001</v>
      </c>
      <c r="G13" s="84">
        <v>10852837.600000001</v>
      </c>
      <c r="H13" s="84">
        <v>10887328</v>
      </c>
      <c r="I13" s="84">
        <v>10779716.800000001</v>
      </c>
      <c r="J13" s="84">
        <v>11023220.800000001</v>
      </c>
      <c r="K13" s="84">
        <v>11358061.600000001</v>
      </c>
      <c r="L13" s="84">
        <v>11358062.4</v>
      </c>
      <c r="M13" s="84">
        <v>11358062.4</v>
      </c>
      <c r="N13" s="84"/>
      <c r="O13" s="84"/>
      <c r="P13" s="85"/>
      <c r="Q13" s="38"/>
      <c r="S13" s="67">
        <f t="shared" si="3"/>
        <v>2005</v>
      </c>
      <c r="T13" s="83">
        <v>4494489.04</v>
      </c>
      <c r="U13" s="84">
        <v>6491388.0320000006</v>
      </c>
      <c r="V13" s="84">
        <v>8543398.4320000019</v>
      </c>
      <c r="W13" s="84">
        <v>9740368.8320000004</v>
      </c>
      <c r="X13" s="84">
        <v>10668441.632000001</v>
      </c>
      <c r="Y13" s="84">
        <v>10852837.600000001</v>
      </c>
      <c r="Z13" s="84">
        <v>10887328</v>
      </c>
      <c r="AA13" s="84">
        <v>10779716.800000001</v>
      </c>
      <c r="AB13" s="84">
        <v>11023220.800000001</v>
      </c>
      <c r="AC13" s="84">
        <v>11358061.600000001</v>
      </c>
      <c r="AD13" s="84">
        <v>11358062.4</v>
      </c>
      <c r="AE13" s="84">
        <v>11358062.4</v>
      </c>
      <c r="AF13" s="84"/>
      <c r="AG13" s="84"/>
      <c r="AH13" s="85"/>
    </row>
    <row r="14" spans="1:34">
      <c r="A14" s="67">
        <f t="shared" si="2"/>
        <v>2006</v>
      </c>
      <c r="B14" s="83">
        <v>5381202.2160000009</v>
      </c>
      <c r="C14" s="84">
        <v>7776892.2400000012</v>
      </c>
      <c r="D14" s="84">
        <v>9091593.4400000013</v>
      </c>
      <c r="E14" s="84">
        <v>9378859.8000000007</v>
      </c>
      <c r="F14" s="84">
        <v>9352519.2000000011</v>
      </c>
      <c r="G14" s="84">
        <v>9239592.8000000007</v>
      </c>
      <c r="H14" s="84">
        <v>9328301.5999999996</v>
      </c>
      <c r="I14" s="84">
        <v>9447881.5999999996</v>
      </c>
      <c r="J14" s="84">
        <v>9448105.5999999996</v>
      </c>
      <c r="K14" s="84">
        <v>9409962.4000000004</v>
      </c>
      <c r="L14" s="84">
        <v>9409962.4000000004</v>
      </c>
      <c r="M14" s="84"/>
      <c r="N14" s="84"/>
      <c r="O14" s="84"/>
      <c r="P14" s="85"/>
      <c r="Q14" s="38"/>
      <c r="S14" s="67">
        <f t="shared" si="3"/>
        <v>2006</v>
      </c>
      <c r="T14" s="83">
        <v>5381202.2160000009</v>
      </c>
      <c r="U14" s="84">
        <v>7776892.2400000012</v>
      </c>
      <c r="V14" s="84">
        <v>9091593.4400000013</v>
      </c>
      <c r="W14" s="84">
        <v>9378859.8000000007</v>
      </c>
      <c r="X14" s="84">
        <v>9352519.2000000011</v>
      </c>
      <c r="Y14" s="84">
        <v>9239592.8000000007</v>
      </c>
      <c r="Z14" s="84">
        <v>9328301.5999999996</v>
      </c>
      <c r="AA14" s="84">
        <v>9447881.5999999996</v>
      </c>
      <c r="AB14" s="84">
        <v>9448105.5999999996</v>
      </c>
      <c r="AC14" s="84">
        <v>9409962.4000000004</v>
      </c>
      <c r="AD14" s="84">
        <v>9409962.4000000004</v>
      </c>
      <c r="AE14" s="84"/>
      <c r="AF14" s="84"/>
      <c r="AG14" s="84"/>
      <c r="AH14" s="85"/>
    </row>
    <row r="15" spans="1:34">
      <c r="A15" s="67">
        <f t="shared" si="2"/>
        <v>2007</v>
      </c>
      <c r="B15" s="83">
        <v>5908831.4480000008</v>
      </c>
      <c r="C15" s="84">
        <v>9752969.3600000013</v>
      </c>
      <c r="D15" s="84">
        <v>10453457.072000002</v>
      </c>
      <c r="E15" s="84">
        <v>11403380.800000003</v>
      </c>
      <c r="F15" s="84">
        <v>11145915.200000003</v>
      </c>
      <c r="G15" s="84">
        <v>11085104.000000002</v>
      </c>
      <c r="H15" s="84">
        <v>11084827.200000003</v>
      </c>
      <c r="I15" s="84">
        <v>11301107.200000003</v>
      </c>
      <c r="J15" s="84">
        <v>11095428.000000002</v>
      </c>
      <c r="K15" s="84">
        <v>11106523.428000001</v>
      </c>
      <c r="L15" s="84"/>
      <c r="M15" s="84"/>
      <c r="N15" s="84"/>
      <c r="O15" s="84"/>
      <c r="P15" s="85"/>
      <c r="S15" s="67">
        <f t="shared" si="3"/>
        <v>2007</v>
      </c>
      <c r="T15" s="83">
        <v>5908831.4480000008</v>
      </c>
      <c r="U15" s="84">
        <v>9752969.3600000013</v>
      </c>
      <c r="V15" s="84">
        <v>10453457.072000002</v>
      </c>
      <c r="W15" s="84">
        <v>11403380.800000003</v>
      </c>
      <c r="X15" s="84">
        <v>11145915.200000003</v>
      </c>
      <c r="Y15" s="84">
        <v>11085104.000000002</v>
      </c>
      <c r="Z15" s="84">
        <v>11084827.200000003</v>
      </c>
      <c r="AA15" s="84">
        <v>11301107.200000003</v>
      </c>
      <c r="AB15" s="84">
        <v>11095428.000000002</v>
      </c>
      <c r="AC15" s="84">
        <v>11106523.428000001</v>
      </c>
      <c r="AD15" s="84"/>
      <c r="AE15" s="84"/>
      <c r="AF15" s="84"/>
      <c r="AG15" s="84"/>
      <c r="AH15" s="85"/>
    </row>
    <row r="16" spans="1:34">
      <c r="A16" s="67">
        <f t="shared" si="2"/>
        <v>2008</v>
      </c>
      <c r="B16" s="83">
        <v>8565478.784</v>
      </c>
      <c r="C16" s="84">
        <v>11614571.872000001</v>
      </c>
      <c r="D16" s="84">
        <v>12941989.600000001</v>
      </c>
      <c r="E16" s="84">
        <v>14415918.4</v>
      </c>
      <c r="F16" s="84">
        <v>14399721.600000001</v>
      </c>
      <c r="G16" s="84">
        <v>14339192.800000001</v>
      </c>
      <c r="H16" s="84">
        <v>14384380.800000001</v>
      </c>
      <c r="I16" s="84">
        <v>14479587.200000001</v>
      </c>
      <c r="J16" s="84">
        <v>14479587.200000001</v>
      </c>
      <c r="K16" s="84"/>
      <c r="L16" s="84"/>
      <c r="M16" s="84"/>
      <c r="N16" s="84"/>
      <c r="O16" s="84"/>
      <c r="P16" s="85"/>
      <c r="S16" s="67">
        <f t="shared" si="3"/>
        <v>2008</v>
      </c>
      <c r="T16" s="83">
        <v>8565478.784</v>
      </c>
      <c r="U16" s="84">
        <v>11614571.872000001</v>
      </c>
      <c r="V16" s="84">
        <v>12941989.600000001</v>
      </c>
      <c r="W16" s="84">
        <v>14415918.4</v>
      </c>
      <c r="X16" s="84">
        <v>14399721.600000001</v>
      </c>
      <c r="Y16" s="84">
        <v>14339192.800000001</v>
      </c>
      <c r="Z16" s="84">
        <v>14384380.800000001</v>
      </c>
      <c r="AA16" s="84">
        <v>14479587.200000001</v>
      </c>
      <c r="AB16" s="84">
        <v>14479587.200000001</v>
      </c>
      <c r="AC16" s="84"/>
      <c r="AD16" s="84"/>
      <c r="AE16" s="84"/>
      <c r="AF16" s="84"/>
      <c r="AG16" s="84"/>
      <c r="AH16" s="85"/>
    </row>
    <row r="17" spans="1:34">
      <c r="A17" s="67">
        <f t="shared" si="2"/>
        <v>2009</v>
      </c>
      <c r="B17" s="83">
        <v>6717085.5280000009</v>
      </c>
      <c r="C17" s="84">
        <v>10194737.600000001</v>
      </c>
      <c r="D17" s="84">
        <v>11851716.800000001</v>
      </c>
      <c r="E17" s="84">
        <v>12661864</v>
      </c>
      <c r="F17" s="84">
        <v>14081734.4</v>
      </c>
      <c r="G17" s="84">
        <v>13643776.800000001</v>
      </c>
      <c r="H17" s="84">
        <v>13488408</v>
      </c>
      <c r="I17" s="84">
        <v>13623292.08</v>
      </c>
      <c r="J17" s="84"/>
      <c r="K17" s="84"/>
      <c r="L17" s="84"/>
      <c r="M17" s="84"/>
      <c r="N17" s="84"/>
      <c r="O17" s="84"/>
      <c r="P17" s="85"/>
      <c r="S17" s="67">
        <f t="shared" si="3"/>
        <v>2009</v>
      </c>
      <c r="T17" s="83">
        <v>6717085.5280000009</v>
      </c>
      <c r="U17" s="84">
        <v>10194737.600000001</v>
      </c>
      <c r="V17" s="84">
        <v>11851716.800000001</v>
      </c>
      <c r="W17" s="84">
        <v>12661864</v>
      </c>
      <c r="X17" s="84">
        <v>14081734.4</v>
      </c>
      <c r="Y17" s="84">
        <v>13643776.800000001</v>
      </c>
      <c r="Z17" s="84">
        <v>13488408</v>
      </c>
      <c r="AA17" s="84">
        <v>13623292.08</v>
      </c>
      <c r="AB17" s="84"/>
      <c r="AC17" s="84"/>
      <c r="AD17" s="84"/>
      <c r="AE17" s="84"/>
      <c r="AF17" s="84"/>
      <c r="AG17" s="84"/>
      <c r="AH17" s="85"/>
    </row>
    <row r="18" spans="1:34">
      <c r="A18" s="67">
        <f t="shared" si="2"/>
        <v>2010</v>
      </c>
      <c r="B18" s="83">
        <v>7717931.2000000002</v>
      </c>
      <c r="C18" s="84">
        <v>10947386.4</v>
      </c>
      <c r="D18" s="84">
        <v>13649914.4</v>
      </c>
      <c r="E18" s="84">
        <v>14387140</v>
      </c>
      <c r="F18" s="84">
        <v>14017332</v>
      </c>
      <c r="G18" s="84">
        <v>15083244</v>
      </c>
      <c r="H18" s="84">
        <v>15158660.219999999</v>
      </c>
      <c r="I18" s="84"/>
      <c r="J18" s="84"/>
      <c r="K18" s="84"/>
      <c r="L18" s="84"/>
      <c r="M18" s="84"/>
      <c r="N18" s="84"/>
      <c r="O18" s="84"/>
      <c r="P18" s="85"/>
      <c r="S18" s="67">
        <f t="shared" si="3"/>
        <v>2010</v>
      </c>
      <c r="T18" s="83">
        <v>7717931.2000000002</v>
      </c>
      <c r="U18" s="84">
        <v>10947386.4</v>
      </c>
      <c r="V18" s="84">
        <v>13649914.4</v>
      </c>
      <c r="W18" s="84">
        <v>14387140</v>
      </c>
      <c r="X18" s="84">
        <v>14017332</v>
      </c>
      <c r="Y18" s="84">
        <v>15083244</v>
      </c>
      <c r="Z18" s="84">
        <v>15158660.219999999</v>
      </c>
      <c r="AA18" s="84"/>
      <c r="AB18" s="84"/>
      <c r="AC18" s="84"/>
      <c r="AD18" s="84"/>
      <c r="AE18" s="84"/>
      <c r="AF18" s="84"/>
      <c r="AG18" s="84"/>
      <c r="AH18" s="85"/>
    </row>
    <row r="19" spans="1:34">
      <c r="A19" s="67">
        <f t="shared" si="2"/>
        <v>2011</v>
      </c>
      <c r="B19" s="83">
        <v>9153615.2000000011</v>
      </c>
      <c r="C19" s="84">
        <v>11583639.200000001</v>
      </c>
      <c r="D19" s="84">
        <v>13445812</v>
      </c>
      <c r="E19" s="84">
        <v>13865236.800000001</v>
      </c>
      <c r="F19" s="84">
        <v>14717899.200000001</v>
      </c>
      <c r="G19" s="84">
        <v>14363510.4</v>
      </c>
      <c r="H19" s="84"/>
      <c r="I19" s="84"/>
      <c r="J19" s="84"/>
      <c r="K19" s="84"/>
      <c r="L19" s="84"/>
      <c r="M19" s="84"/>
      <c r="N19" s="84"/>
      <c r="O19" s="84"/>
      <c r="P19" s="85"/>
      <c r="S19" s="67">
        <f t="shared" si="3"/>
        <v>2011</v>
      </c>
      <c r="T19" s="83">
        <v>9153615.2000000011</v>
      </c>
      <c r="U19" s="84">
        <v>11583639.200000001</v>
      </c>
      <c r="V19" s="84">
        <v>13445812</v>
      </c>
      <c r="W19" s="84">
        <v>13865236.800000001</v>
      </c>
      <c r="X19" s="84">
        <v>14717899.200000001</v>
      </c>
      <c r="Y19" s="84">
        <v>14363510.4</v>
      </c>
      <c r="Z19" s="84"/>
      <c r="AA19" s="84"/>
      <c r="AB19" s="84"/>
      <c r="AC19" s="84"/>
      <c r="AD19" s="84"/>
      <c r="AE19" s="84"/>
      <c r="AF19" s="84"/>
      <c r="AG19" s="84"/>
      <c r="AH19" s="85"/>
    </row>
    <row r="20" spans="1:34">
      <c r="A20" s="67">
        <f t="shared" si="2"/>
        <v>2012</v>
      </c>
      <c r="B20" s="83">
        <v>8900328.8000000007</v>
      </c>
      <c r="C20" s="84">
        <v>11556692</v>
      </c>
      <c r="D20" s="84">
        <v>13889442.4</v>
      </c>
      <c r="E20" s="84">
        <v>14400566.4</v>
      </c>
      <c r="F20" s="84">
        <v>14367615.600000001</v>
      </c>
      <c r="G20" s="84"/>
      <c r="H20" s="84"/>
      <c r="I20" s="84"/>
      <c r="J20" s="84"/>
      <c r="K20" s="84"/>
      <c r="L20" s="84"/>
      <c r="M20" s="84"/>
      <c r="N20" s="84"/>
      <c r="O20" s="84"/>
      <c r="P20" s="85"/>
      <c r="S20" s="67">
        <f t="shared" si="3"/>
        <v>2012</v>
      </c>
      <c r="T20" s="83">
        <v>8900328.8000000007</v>
      </c>
      <c r="U20" s="84">
        <v>11556692</v>
      </c>
      <c r="V20" s="84">
        <v>13889442.4</v>
      </c>
      <c r="W20" s="84">
        <v>14400566.4</v>
      </c>
      <c r="X20" s="84">
        <v>14367615.600000001</v>
      </c>
      <c r="Y20" s="84"/>
      <c r="Z20" s="84"/>
      <c r="AA20" s="84"/>
      <c r="AB20" s="84"/>
      <c r="AC20" s="84"/>
      <c r="AD20" s="84"/>
      <c r="AE20" s="84"/>
      <c r="AF20" s="84"/>
      <c r="AG20" s="84"/>
      <c r="AH20" s="85"/>
    </row>
    <row r="21" spans="1:34">
      <c r="A21" s="67">
        <f t="shared" si="2"/>
        <v>2013</v>
      </c>
      <c r="B21" s="83">
        <v>6804499.2000000002</v>
      </c>
      <c r="C21" s="84">
        <v>10330436.800000001</v>
      </c>
      <c r="D21" s="84">
        <v>11714664.800000001</v>
      </c>
      <c r="E21" s="84">
        <v>13522351.066666668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5"/>
      <c r="S21" s="67">
        <f t="shared" si="3"/>
        <v>2013</v>
      </c>
      <c r="T21" s="83">
        <v>6804499.2000000002</v>
      </c>
      <c r="U21" s="84">
        <v>10330436.800000001</v>
      </c>
      <c r="V21" s="84">
        <v>11714664.800000001</v>
      </c>
      <c r="W21" s="84">
        <v>13522351.066666668</v>
      </c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5"/>
    </row>
    <row r="22" spans="1:34">
      <c r="A22" s="67">
        <f t="shared" si="2"/>
        <v>2014</v>
      </c>
      <c r="B22" s="83">
        <v>7312508.8000000007</v>
      </c>
      <c r="C22" s="84">
        <v>11373571.200000001</v>
      </c>
      <c r="D22" s="84">
        <v>12915590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5"/>
      <c r="S22" s="67">
        <f t="shared" si="3"/>
        <v>2014</v>
      </c>
      <c r="T22" s="83">
        <v>7312508.8000000007</v>
      </c>
      <c r="U22" s="84">
        <v>11373571.200000001</v>
      </c>
      <c r="V22" s="84">
        <v>12915590</v>
      </c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5"/>
    </row>
    <row r="23" spans="1:34">
      <c r="A23" s="67">
        <f>+A24-1</f>
        <v>2015</v>
      </c>
      <c r="B23" s="83">
        <v>7377474.4000000004</v>
      </c>
      <c r="C23" s="84">
        <v>10997743.866666667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  <c r="S23" s="67">
        <f>+S24-1</f>
        <v>2015</v>
      </c>
      <c r="T23" s="83">
        <v>7377474.4000000004</v>
      </c>
      <c r="U23" s="84">
        <v>10997743.866666667</v>
      </c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5"/>
    </row>
    <row r="24" spans="1:34">
      <c r="A24" s="68">
        <f>+EndYear</f>
        <v>2016</v>
      </c>
      <c r="B24" s="86">
        <v>7877726.2666666666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8"/>
      <c r="S24" s="68">
        <f>+EndYear</f>
        <v>2016</v>
      </c>
      <c r="T24" s="86">
        <v>7877726.2666666666</v>
      </c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8"/>
    </row>
    <row r="25" spans="1:34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T25" s="39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</row>
    <row r="27" spans="1:34">
      <c r="A27" s="34" t="s">
        <v>11</v>
      </c>
      <c r="B27" s="22" t="s">
        <v>30</v>
      </c>
      <c r="C27" s="22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2"/>
      <c r="S27" s="34" t="s">
        <v>11</v>
      </c>
      <c r="T27" s="22" t="s">
        <v>30</v>
      </c>
      <c r="U27" s="22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2"/>
    </row>
    <row r="28" spans="1:34">
      <c r="A28" s="36" t="s">
        <v>18</v>
      </c>
      <c r="B28" s="43" t="s">
        <v>31</v>
      </c>
      <c r="C28" s="43" t="s">
        <v>32</v>
      </c>
      <c r="D28" s="43" t="s">
        <v>33</v>
      </c>
      <c r="E28" s="43" t="s">
        <v>34</v>
      </c>
      <c r="F28" s="43" t="s">
        <v>35</v>
      </c>
      <c r="G28" s="43" t="s">
        <v>36</v>
      </c>
      <c r="H28" s="43" t="s">
        <v>37</v>
      </c>
      <c r="I28" s="43" t="s">
        <v>38</v>
      </c>
      <c r="J28" s="43" t="s">
        <v>39</v>
      </c>
      <c r="K28" s="43" t="s">
        <v>40</v>
      </c>
      <c r="L28" s="43" t="s">
        <v>41</v>
      </c>
      <c r="M28" s="43" t="s">
        <v>42</v>
      </c>
      <c r="N28" s="43" t="s">
        <v>43</v>
      </c>
      <c r="O28" s="43" t="s">
        <v>44</v>
      </c>
      <c r="P28" s="43" t="s">
        <v>45</v>
      </c>
      <c r="S28" s="36" t="s">
        <v>18</v>
      </c>
      <c r="T28" s="43" t="s">
        <v>31</v>
      </c>
      <c r="U28" s="43" t="s">
        <v>32</v>
      </c>
      <c r="V28" s="43" t="s">
        <v>33</v>
      </c>
      <c r="W28" s="43" t="s">
        <v>34</v>
      </c>
      <c r="X28" s="43" t="s">
        <v>35</v>
      </c>
      <c r="Y28" s="43" t="s">
        <v>36</v>
      </c>
      <c r="Z28" s="43" t="s">
        <v>37</v>
      </c>
      <c r="AA28" s="43" t="s">
        <v>38</v>
      </c>
      <c r="AB28" s="43" t="s">
        <v>39</v>
      </c>
      <c r="AC28" s="43" t="s">
        <v>40</v>
      </c>
      <c r="AD28" s="43" t="s">
        <v>41</v>
      </c>
      <c r="AE28" s="43" t="s">
        <v>42</v>
      </c>
      <c r="AF28" s="43" t="s">
        <v>43</v>
      </c>
      <c r="AG28" s="43" t="s">
        <v>44</v>
      </c>
      <c r="AH28" s="43" t="s">
        <v>45</v>
      </c>
    </row>
    <row r="29" spans="1:34">
      <c r="A29" s="25"/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3"/>
      <c r="S29" s="25"/>
      <c r="T29" s="71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3"/>
    </row>
    <row r="30" spans="1:34">
      <c r="A30" s="25">
        <f>+A10</f>
        <v>2002</v>
      </c>
      <c r="B30" s="74">
        <f>ROUND(C10/B10,3)</f>
        <v>1.7589999999999999</v>
      </c>
      <c r="C30" s="75">
        <f t="shared" ref="C30:N42" si="4">ROUND(D10/C10,3)</f>
        <v>1.036</v>
      </c>
      <c r="D30" s="75">
        <f t="shared" si="4"/>
        <v>1.1519999999999999</v>
      </c>
      <c r="E30" s="75">
        <f t="shared" si="4"/>
        <v>1.0960000000000001</v>
      </c>
      <c r="F30" s="75">
        <f t="shared" si="4"/>
        <v>0.99099999999999999</v>
      </c>
      <c r="G30" s="75">
        <f t="shared" si="4"/>
        <v>1.006</v>
      </c>
      <c r="H30" s="75">
        <f t="shared" si="4"/>
        <v>0.997</v>
      </c>
      <c r="I30" s="75">
        <f t="shared" si="4"/>
        <v>1</v>
      </c>
      <c r="J30" s="75">
        <f t="shared" si="4"/>
        <v>1</v>
      </c>
      <c r="K30" s="75">
        <f t="shared" si="4"/>
        <v>1</v>
      </c>
      <c r="L30" s="75">
        <f t="shared" si="4"/>
        <v>1</v>
      </c>
      <c r="M30" s="75">
        <f t="shared" si="4"/>
        <v>1</v>
      </c>
      <c r="N30" s="75">
        <f t="shared" si="4"/>
        <v>1</v>
      </c>
      <c r="O30" s="75">
        <f>ROUND(P10/O10,3)</f>
        <v>1</v>
      </c>
      <c r="P30" s="89"/>
      <c r="S30" s="25">
        <f>+S10</f>
        <v>2002</v>
      </c>
      <c r="T30" s="74">
        <f>ROUND(U10/T10,3)</f>
        <v>1.7589999999999999</v>
      </c>
      <c r="U30" s="75">
        <f t="shared" ref="U30:AF42" si="5">ROUND(V10/U10,3)</f>
        <v>1.036</v>
      </c>
      <c r="V30" s="75">
        <f t="shared" si="5"/>
        <v>1.1519999999999999</v>
      </c>
      <c r="W30" s="75">
        <f t="shared" si="5"/>
        <v>1.0960000000000001</v>
      </c>
      <c r="X30" s="75">
        <f t="shared" si="5"/>
        <v>0.99099999999999999</v>
      </c>
      <c r="Y30" s="75">
        <f t="shared" si="5"/>
        <v>1.006</v>
      </c>
      <c r="Z30" s="75">
        <f t="shared" si="5"/>
        <v>0.997</v>
      </c>
      <c r="AA30" s="75">
        <f t="shared" si="5"/>
        <v>1</v>
      </c>
      <c r="AB30" s="75">
        <f t="shared" si="5"/>
        <v>1</v>
      </c>
      <c r="AC30" s="75">
        <f t="shared" si="5"/>
        <v>1</v>
      </c>
      <c r="AD30" s="75">
        <f t="shared" si="5"/>
        <v>1</v>
      </c>
      <c r="AE30" s="75">
        <f t="shared" si="5"/>
        <v>1</v>
      </c>
      <c r="AF30" s="75">
        <f t="shared" si="5"/>
        <v>1</v>
      </c>
      <c r="AG30" s="75">
        <f>ROUND(AH10/AG10,3)</f>
        <v>1</v>
      </c>
      <c r="AH30" s="89"/>
    </row>
    <row r="31" spans="1:34">
      <c r="A31" s="25">
        <f t="shared" ref="A31:A43" si="6">+A11</f>
        <v>2003</v>
      </c>
      <c r="B31" s="74">
        <f t="shared" ref="B31:B43" si="7">ROUND(C11/B11,3)</f>
        <v>1.1970000000000001</v>
      </c>
      <c r="C31" s="75">
        <f t="shared" si="4"/>
        <v>1.1819999999999999</v>
      </c>
      <c r="D31" s="75">
        <f t="shared" si="4"/>
        <v>1.107</v>
      </c>
      <c r="E31" s="75">
        <f t="shared" si="4"/>
        <v>0.89500000000000002</v>
      </c>
      <c r="F31" s="75">
        <f t="shared" si="4"/>
        <v>1.012</v>
      </c>
      <c r="G31" s="75">
        <f t="shared" si="4"/>
        <v>0.99</v>
      </c>
      <c r="H31" s="75">
        <f t="shared" si="4"/>
        <v>1</v>
      </c>
      <c r="I31" s="75">
        <f t="shared" si="4"/>
        <v>0.997</v>
      </c>
      <c r="J31" s="75">
        <f t="shared" si="4"/>
        <v>1</v>
      </c>
      <c r="K31" s="75">
        <f t="shared" si="4"/>
        <v>1</v>
      </c>
      <c r="L31" s="75">
        <f t="shared" si="4"/>
        <v>1</v>
      </c>
      <c r="M31" s="75">
        <f t="shared" si="4"/>
        <v>1</v>
      </c>
      <c r="N31" s="75">
        <f t="shared" si="4"/>
        <v>1</v>
      </c>
      <c r="O31" s="38"/>
      <c r="P31" s="89"/>
      <c r="S31" s="25">
        <f t="shared" ref="S31:S43" si="8">+S11</f>
        <v>2003</v>
      </c>
      <c r="T31" s="74">
        <f t="shared" ref="T31:T43" si="9">ROUND(U11/T11,3)</f>
        <v>1.1970000000000001</v>
      </c>
      <c r="U31" s="75">
        <f t="shared" si="5"/>
        <v>1.1819999999999999</v>
      </c>
      <c r="V31" s="75">
        <f t="shared" si="5"/>
        <v>1.107</v>
      </c>
      <c r="W31" s="75">
        <f t="shared" si="5"/>
        <v>0.89500000000000002</v>
      </c>
      <c r="X31" s="75">
        <f t="shared" si="5"/>
        <v>1.012</v>
      </c>
      <c r="Y31" s="75">
        <f t="shared" si="5"/>
        <v>0.99</v>
      </c>
      <c r="Z31" s="75">
        <f t="shared" si="5"/>
        <v>1</v>
      </c>
      <c r="AA31" s="75">
        <f t="shared" si="5"/>
        <v>0.997</v>
      </c>
      <c r="AB31" s="75">
        <f t="shared" si="5"/>
        <v>1</v>
      </c>
      <c r="AC31" s="75">
        <f t="shared" si="5"/>
        <v>1</v>
      </c>
      <c r="AD31" s="75">
        <f t="shared" si="5"/>
        <v>1</v>
      </c>
      <c r="AE31" s="75">
        <f t="shared" si="5"/>
        <v>1</v>
      </c>
      <c r="AF31" s="75">
        <f t="shared" si="5"/>
        <v>1</v>
      </c>
      <c r="AG31" s="38"/>
      <c r="AH31" s="89"/>
    </row>
    <row r="32" spans="1:34">
      <c r="A32" s="25">
        <f t="shared" si="6"/>
        <v>2004</v>
      </c>
      <c r="B32" s="74">
        <f t="shared" si="7"/>
        <v>1.2709999999999999</v>
      </c>
      <c r="C32" s="75">
        <f t="shared" si="4"/>
        <v>1.3720000000000001</v>
      </c>
      <c r="D32" s="75">
        <f t="shared" si="4"/>
        <v>1.073</v>
      </c>
      <c r="E32" s="75">
        <f t="shared" si="4"/>
        <v>1.0329999999999999</v>
      </c>
      <c r="F32" s="75">
        <f t="shared" si="4"/>
        <v>1.038</v>
      </c>
      <c r="G32" s="75">
        <f t="shared" si="4"/>
        <v>0.995</v>
      </c>
      <c r="H32" s="75">
        <f t="shared" si="4"/>
        <v>0.999</v>
      </c>
      <c r="I32" s="75">
        <f t="shared" si="4"/>
        <v>0.99299999999999999</v>
      </c>
      <c r="J32" s="75">
        <f t="shared" si="4"/>
        <v>1</v>
      </c>
      <c r="K32" s="75">
        <f t="shared" si="4"/>
        <v>1</v>
      </c>
      <c r="L32" s="75">
        <f t="shared" si="4"/>
        <v>1</v>
      </c>
      <c r="M32" s="75">
        <f t="shared" si="4"/>
        <v>1</v>
      </c>
      <c r="N32" s="38"/>
      <c r="O32" s="38"/>
      <c r="P32" s="89"/>
      <c r="S32" s="25">
        <f t="shared" si="8"/>
        <v>2004</v>
      </c>
      <c r="T32" s="74">
        <f t="shared" si="9"/>
        <v>1.2709999999999999</v>
      </c>
      <c r="U32" s="75">
        <f t="shared" si="5"/>
        <v>1.3720000000000001</v>
      </c>
      <c r="V32" s="75">
        <f t="shared" si="5"/>
        <v>1.073</v>
      </c>
      <c r="W32" s="75">
        <f t="shared" si="5"/>
        <v>1.0329999999999999</v>
      </c>
      <c r="X32" s="75">
        <f t="shared" si="5"/>
        <v>1.038</v>
      </c>
      <c r="Y32" s="75">
        <f t="shared" si="5"/>
        <v>0.995</v>
      </c>
      <c r="Z32" s="75">
        <f t="shared" si="5"/>
        <v>0.999</v>
      </c>
      <c r="AA32" s="75">
        <f t="shared" si="5"/>
        <v>0.99299999999999999</v>
      </c>
      <c r="AB32" s="75">
        <f t="shared" si="5"/>
        <v>1</v>
      </c>
      <c r="AC32" s="75">
        <f t="shared" si="5"/>
        <v>1</v>
      </c>
      <c r="AD32" s="75">
        <f t="shared" si="5"/>
        <v>1</v>
      </c>
      <c r="AE32" s="75">
        <f t="shared" si="5"/>
        <v>1</v>
      </c>
      <c r="AF32" s="38"/>
      <c r="AG32" s="38"/>
      <c r="AH32" s="89"/>
    </row>
    <row r="33" spans="1:34">
      <c r="A33" s="25">
        <f t="shared" si="6"/>
        <v>2005</v>
      </c>
      <c r="B33" s="74">
        <f t="shared" si="7"/>
        <v>1.444</v>
      </c>
      <c r="C33" s="75">
        <f t="shared" si="4"/>
        <v>1.3160000000000001</v>
      </c>
      <c r="D33" s="75">
        <f t="shared" si="4"/>
        <v>1.1399999999999999</v>
      </c>
      <c r="E33" s="75">
        <f t="shared" si="4"/>
        <v>1.095</v>
      </c>
      <c r="F33" s="75">
        <f t="shared" si="4"/>
        <v>1.0169999999999999</v>
      </c>
      <c r="G33" s="75">
        <f t="shared" si="4"/>
        <v>1.0029999999999999</v>
      </c>
      <c r="H33" s="75">
        <f t="shared" si="4"/>
        <v>0.99</v>
      </c>
      <c r="I33" s="75">
        <f t="shared" si="4"/>
        <v>1.0229999999999999</v>
      </c>
      <c r="J33" s="75">
        <f t="shared" si="4"/>
        <v>1.03</v>
      </c>
      <c r="K33" s="75">
        <f t="shared" si="4"/>
        <v>1</v>
      </c>
      <c r="L33" s="75">
        <f t="shared" si="4"/>
        <v>1</v>
      </c>
      <c r="M33" s="38"/>
      <c r="N33" s="38"/>
      <c r="O33" s="38"/>
      <c r="P33" s="89"/>
      <c r="S33" s="25">
        <f t="shared" si="8"/>
        <v>2005</v>
      </c>
      <c r="T33" s="74">
        <f t="shared" si="9"/>
        <v>1.444</v>
      </c>
      <c r="U33" s="75">
        <f t="shared" si="5"/>
        <v>1.3160000000000001</v>
      </c>
      <c r="V33" s="75">
        <f t="shared" si="5"/>
        <v>1.1399999999999999</v>
      </c>
      <c r="W33" s="75">
        <f t="shared" si="5"/>
        <v>1.095</v>
      </c>
      <c r="X33" s="75">
        <f t="shared" si="5"/>
        <v>1.0169999999999999</v>
      </c>
      <c r="Y33" s="75">
        <f t="shared" si="5"/>
        <v>1.0029999999999999</v>
      </c>
      <c r="Z33" s="75">
        <f t="shared" si="5"/>
        <v>0.99</v>
      </c>
      <c r="AA33" s="75">
        <f t="shared" si="5"/>
        <v>1.0229999999999999</v>
      </c>
      <c r="AB33" s="75">
        <f t="shared" si="5"/>
        <v>1.03</v>
      </c>
      <c r="AC33" s="75">
        <f t="shared" si="5"/>
        <v>1</v>
      </c>
      <c r="AD33" s="75">
        <f t="shared" si="5"/>
        <v>1</v>
      </c>
      <c r="AE33" s="38"/>
      <c r="AF33" s="38"/>
      <c r="AG33" s="38"/>
      <c r="AH33" s="89"/>
    </row>
    <row r="34" spans="1:34">
      <c r="A34" s="25">
        <f t="shared" si="6"/>
        <v>2006</v>
      </c>
      <c r="B34" s="74">
        <f t="shared" si="7"/>
        <v>1.4450000000000001</v>
      </c>
      <c r="C34" s="75">
        <f t="shared" si="4"/>
        <v>1.169</v>
      </c>
      <c r="D34" s="75">
        <f t="shared" si="4"/>
        <v>1.032</v>
      </c>
      <c r="E34" s="75">
        <f t="shared" si="4"/>
        <v>0.997</v>
      </c>
      <c r="F34" s="75">
        <f t="shared" si="4"/>
        <v>0.98799999999999999</v>
      </c>
      <c r="G34" s="75">
        <f t="shared" si="4"/>
        <v>1.01</v>
      </c>
      <c r="H34" s="75">
        <f t="shared" si="4"/>
        <v>1.0129999999999999</v>
      </c>
      <c r="I34" s="75">
        <f t="shared" si="4"/>
        <v>1</v>
      </c>
      <c r="J34" s="75">
        <f t="shared" si="4"/>
        <v>0.996</v>
      </c>
      <c r="K34" s="75">
        <f t="shared" si="4"/>
        <v>1</v>
      </c>
      <c r="L34" s="38"/>
      <c r="M34" s="38"/>
      <c r="N34" s="38"/>
      <c r="O34" s="38"/>
      <c r="P34" s="89"/>
      <c r="S34" s="25">
        <f t="shared" si="8"/>
        <v>2006</v>
      </c>
      <c r="T34" s="74">
        <f t="shared" si="9"/>
        <v>1.4450000000000001</v>
      </c>
      <c r="U34" s="75">
        <f t="shared" si="5"/>
        <v>1.169</v>
      </c>
      <c r="V34" s="75">
        <f t="shared" si="5"/>
        <v>1.032</v>
      </c>
      <c r="W34" s="75">
        <f t="shared" si="5"/>
        <v>0.997</v>
      </c>
      <c r="X34" s="75">
        <f t="shared" si="5"/>
        <v>0.98799999999999999</v>
      </c>
      <c r="Y34" s="75">
        <f t="shared" si="5"/>
        <v>1.01</v>
      </c>
      <c r="Z34" s="75">
        <f t="shared" si="5"/>
        <v>1.0129999999999999</v>
      </c>
      <c r="AA34" s="75">
        <f t="shared" si="5"/>
        <v>1</v>
      </c>
      <c r="AB34" s="75">
        <f t="shared" si="5"/>
        <v>0.996</v>
      </c>
      <c r="AC34" s="75">
        <f t="shared" si="5"/>
        <v>1</v>
      </c>
      <c r="AD34" s="38"/>
      <c r="AE34" s="38"/>
      <c r="AF34" s="38"/>
      <c r="AG34" s="38"/>
      <c r="AH34" s="89"/>
    </row>
    <row r="35" spans="1:34">
      <c r="A35" s="25">
        <f t="shared" si="6"/>
        <v>2007</v>
      </c>
      <c r="B35" s="74">
        <f t="shared" si="7"/>
        <v>1.651</v>
      </c>
      <c r="C35" s="75">
        <f t="shared" si="4"/>
        <v>1.0720000000000001</v>
      </c>
      <c r="D35" s="75">
        <f t="shared" si="4"/>
        <v>1.091</v>
      </c>
      <c r="E35" s="75">
        <f t="shared" si="4"/>
        <v>0.97699999999999998</v>
      </c>
      <c r="F35" s="75">
        <f t="shared" si="4"/>
        <v>0.995</v>
      </c>
      <c r="G35" s="75">
        <f t="shared" si="4"/>
        <v>1</v>
      </c>
      <c r="H35" s="75">
        <f t="shared" si="4"/>
        <v>1.02</v>
      </c>
      <c r="I35" s="75">
        <f t="shared" si="4"/>
        <v>0.98199999999999998</v>
      </c>
      <c r="J35" s="75">
        <f t="shared" si="4"/>
        <v>1.0009999999999999</v>
      </c>
      <c r="K35" s="75"/>
      <c r="L35" s="75"/>
      <c r="M35" s="75"/>
      <c r="N35" s="75"/>
      <c r="O35" s="75"/>
      <c r="P35" s="76"/>
      <c r="S35" s="25">
        <f t="shared" si="8"/>
        <v>2007</v>
      </c>
      <c r="T35" s="74">
        <f t="shared" si="9"/>
        <v>1.651</v>
      </c>
      <c r="U35" s="75">
        <f t="shared" si="5"/>
        <v>1.0720000000000001</v>
      </c>
      <c r="V35" s="75">
        <f t="shared" si="5"/>
        <v>1.091</v>
      </c>
      <c r="W35" s="75">
        <f t="shared" si="5"/>
        <v>0.97699999999999998</v>
      </c>
      <c r="X35" s="75">
        <f t="shared" si="5"/>
        <v>0.995</v>
      </c>
      <c r="Y35" s="75">
        <f t="shared" si="5"/>
        <v>1</v>
      </c>
      <c r="Z35" s="75">
        <f t="shared" si="5"/>
        <v>1.02</v>
      </c>
      <c r="AA35" s="75">
        <f t="shared" si="5"/>
        <v>0.98199999999999998</v>
      </c>
      <c r="AB35" s="75">
        <f t="shared" si="5"/>
        <v>1.0009999999999999</v>
      </c>
      <c r="AC35" s="75"/>
      <c r="AD35" s="75"/>
      <c r="AE35" s="75"/>
      <c r="AF35" s="75"/>
      <c r="AG35" s="75"/>
      <c r="AH35" s="76"/>
    </row>
    <row r="36" spans="1:34">
      <c r="A36" s="25">
        <f t="shared" si="6"/>
        <v>2008</v>
      </c>
      <c r="B36" s="74">
        <f t="shared" si="7"/>
        <v>1.3560000000000001</v>
      </c>
      <c r="C36" s="75">
        <f t="shared" si="4"/>
        <v>1.1140000000000001</v>
      </c>
      <c r="D36" s="75">
        <f t="shared" si="4"/>
        <v>1.1140000000000001</v>
      </c>
      <c r="E36" s="75">
        <f t="shared" si="4"/>
        <v>0.999</v>
      </c>
      <c r="F36" s="75">
        <f t="shared" si="4"/>
        <v>0.996</v>
      </c>
      <c r="G36" s="75">
        <f t="shared" si="4"/>
        <v>1.0029999999999999</v>
      </c>
      <c r="H36" s="75">
        <f t="shared" si="4"/>
        <v>1.0069999999999999</v>
      </c>
      <c r="I36" s="75">
        <f t="shared" si="4"/>
        <v>1</v>
      </c>
      <c r="J36" s="75"/>
      <c r="K36" s="75"/>
      <c r="L36" s="75"/>
      <c r="M36" s="75"/>
      <c r="N36" s="75"/>
      <c r="O36" s="75"/>
      <c r="P36" s="76"/>
      <c r="S36" s="25">
        <f t="shared" si="8"/>
        <v>2008</v>
      </c>
      <c r="T36" s="74">
        <f t="shared" si="9"/>
        <v>1.3560000000000001</v>
      </c>
      <c r="U36" s="75">
        <f t="shared" si="5"/>
        <v>1.1140000000000001</v>
      </c>
      <c r="V36" s="75">
        <f t="shared" si="5"/>
        <v>1.1140000000000001</v>
      </c>
      <c r="W36" s="75">
        <f t="shared" si="5"/>
        <v>0.999</v>
      </c>
      <c r="X36" s="75">
        <f t="shared" si="5"/>
        <v>0.996</v>
      </c>
      <c r="Y36" s="75">
        <f t="shared" si="5"/>
        <v>1.0029999999999999</v>
      </c>
      <c r="Z36" s="75">
        <f t="shared" si="5"/>
        <v>1.0069999999999999</v>
      </c>
      <c r="AA36" s="75">
        <f t="shared" si="5"/>
        <v>1</v>
      </c>
      <c r="AB36" s="75"/>
      <c r="AC36" s="75"/>
      <c r="AD36" s="75"/>
      <c r="AE36" s="75"/>
      <c r="AF36" s="75"/>
      <c r="AG36" s="75"/>
      <c r="AH36" s="76"/>
    </row>
    <row r="37" spans="1:34">
      <c r="A37" s="25">
        <f t="shared" si="6"/>
        <v>2009</v>
      </c>
      <c r="B37" s="74">
        <f t="shared" si="7"/>
        <v>1.518</v>
      </c>
      <c r="C37" s="75">
        <f t="shared" si="4"/>
        <v>1.163</v>
      </c>
      <c r="D37" s="75">
        <f t="shared" si="4"/>
        <v>1.0680000000000001</v>
      </c>
      <c r="E37" s="75">
        <f t="shared" si="4"/>
        <v>1.1120000000000001</v>
      </c>
      <c r="F37" s="75">
        <f t="shared" si="4"/>
        <v>0.96899999999999997</v>
      </c>
      <c r="G37" s="75">
        <f t="shared" si="4"/>
        <v>0.98899999999999999</v>
      </c>
      <c r="H37" s="75">
        <f t="shared" si="4"/>
        <v>1.01</v>
      </c>
      <c r="I37" s="75"/>
      <c r="J37" s="75"/>
      <c r="K37" s="75"/>
      <c r="L37" s="75"/>
      <c r="M37" s="75"/>
      <c r="N37" s="75"/>
      <c r="O37" s="75"/>
      <c r="P37" s="76"/>
      <c r="S37" s="25">
        <f t="shared" si="8"/>
        <v>2009</v>
      </c>
      <c r="T37" s="74">
        <f t="shared" si="9"/>
        <v>1.518</v>
      </c>
      <c r="U37" s="75">
        <f t="shared" si="5"/>
        <v>1.163</v>
      </c>
      <c r="V37" s="75">
        <f t="shared" si="5"/>
        <v>1.0680000000000001</v>
      </c>
      <c r="W37" s="75">
        <f t="shared" si="5"/>
        <v>1.1120000000000001</v>
      </c>
      <c r="X37" s="75">
        <f t="shared" si="5"/>
        <v>0.96899999999999997</v>
      </c>
      <c r="Y37" s="75">
        <f t="shared" si="5"/>
        <v>0.98899999999999999</v>
      </c>
      <c r="Z37" s="75">
        <f t="shared" si="5"/>
        <v>1.01</v>
      </c>
      <c r="AA37" s="75"/>
      <c r="AB37" s="75"/>
      <c r="AC37" s="75"/>
      <c r="AD37" s="75"/>
      <c r="AE37" s="75"/>
      <c r="AF37" s="75"/>
      <c r="AG37" s="75"/>
      <c r="AH37" s="76"/>
    </row>
    <row r="38" spans="1:34">
      <c r="A38" s="25">
        <f t="shared" si="6"/>
        <v>2010</v>
      </c>
      <c r="B38" s="74">
        <f t="shared" si="7"/>
        <v>1.4179999999999999</v>
      </c>
      <c r="C38" s="75">
        <f t="shared" si="4"/>
        <v>1.2470000000000001</v>
      </c>
      <c r="D38" s="75">
        <f t="shared" si="4"/>
        <v>1.054</v>
      </c>
      <c r="E38" s="75">
        <f t="shared" si="4"/>
        <v>0.97399999999999998</v>
      </c>
      <c r="F38" s="75">
        <f t="shared" si="4"/>
        <v>1.0760000000000001</v>
      </c>
      <c r="G38" s="75">
        <f t="shared" si="4"/>
        <v>1.0049999999999999</v>
      </c>
      <c r="H38" s="75"/>
      <c r="I38" s="75"/>
      <c r="J38" s="75"/>
      <c r="K38" s="75"/>
      <c r="L38" s="75"/>
      <c r="M38" s="75"/>
      <c r="N38" s="75"/>
      <c r="O38" s="75"/>
      <c r="P38" s="76"/>
      <c r="S38" s="25">
        <f t="shared" si="8"/>
        <v>2010</v>
      </c>
      <c r="T38" s="74">
        <f t="shared" si="9"/>
        <v>1.4179999999999999</v>
      </c>
      <c r="U38" s="75">
        <f t="shared" si="5"/>
        <v>1.2470000000000001</v>
      </c>
      <c r="V38" s="75">
        <f t="shared" si="5"/>
        <v>1.054</v>
      </c>
      <c r="W38" s="75">
        <f t="shared" si="5"/>
        <v>0.97399999999999998</v>
      </c>
      <c r="X38" s="75">
        <f t="shared" si="5"/>
        <v>1.0760000000000001</v>
      </c>
      <c r="Y38" s="75">
        <f t="shared" si="5"/>
        <v>1.0049999999999999</v>
      </c>
      <c r="Z38" s="75"/>
      <c r="AA38" s="75"/>
      <c r="AB38" s="75"/>
      <c r="AC38" s="75"/>
      <c r="AD38" s="75"/>
      <c r="AE38" s="75"/>
      <c r="AF38" s="75"/>
      <c r="AG38" s="75"/>
      <c r="AH38" s="76"/>
    </row>
    <row r="39" spans="1:34">
      <c r="A39" s="25">
        <f t="shared" si="6"/>
        <v>2011</v>
      </c>
      <c r="B39" s="74">
        <f t="shared" si="7"/>
        <v>1.2649999999999999</v>
      </c>
      <c r="C39" s="75">
        <f t="shared" si="4"/>
        <v>1.161</v>
      </c>
      <c r="D39" s="75">
        <f t="shared" si="4"/>
        <v>1.0309999999999999</v>
      </c>
      <c r="E39" s="75">
        <f t="shared" si="4"/>
        <v>1.0609999999999999</v>
      </c>
      <c r="F39" s="75">
        <f t="shared" si="4"/>
        <v>0.97599999999999998</v>
      </c>
      <c r="G39" s="75"/>
      <c r="H39" s="75"/>
      <c r="I39" s="75"/>
      <c r="J39" s="75"/>
      <c r="K39" s="75"/>
      <c r="L39" s="75"/>
      <c r="M39" s="75"/>
      <c r="N39" s="75"/>
      <c r="O39" s="75"/>
      <c r="P39" s="76"/>
      <c r="S39" s="25">
        <f t="shared" si="8"/>
        <v>2011</v>
      </c>
      <c r="T39" s="74">
        <f t="shared" si="9"/>
        <v>1.2649999999999999</v>
      </c>
      <c r="U39" s="75">
        <f t="shared" si="5"/>
        <v>1.161</v>
      </c>
      <c r="V39" s="75">
        <f t="shared" si="5"/>
        <v>1.0309999999999999</v>
      </c>
      <c r="W39" s="75">
        <f t="shared" si="5"/>
        <v>1.0609999999999999</v>
      </c>
      <c r="X39" s="75">
        <f t="shared" si="5"/>
        <v>0.97599999999999998</v>
      </c>
      <c r="Y39" s="75"/>
      <c r="Z39" s="75"/>
      <c r="AA39" s="75"/>
      <c r="AB39" s="75"/>
      <c r="AC39" s="75"/>
      <c r="AD39" s="75"/>
      <c r="AE39" s="75"/>
      <c r="AF39" s="75"/>
      <c r="AG39" s="75"/>
      <c r="AH39" s="76"/>
    </row>
    <row r="40" spans="1:34">
      <c r="A40" s="25">
        <f t="shared" si="6"/>
        <v>2012</v>
      </c>
      <c r="B40" s="74">
        <f t="shared" si="7"/>
        <v>1.298</v>
      </c>
      <c r="C40" s="75">
        <f t="shared" si="4"/>
        <v>1.202</v>
      </c>
      <c r="D40" s="75">
        <f t="shared" si="4"/>
        <v>1.0369999999999999</v>
      </c>
      <c r="E40" s="75">
        <f t="shared" si="4"/>
        <v>0.998</v>
      </c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6"/>
      <c r="S40" s="25">
        <f t="shared" si="8"/>
        <v>2012</v>
      </c>
      <c r="T40" s="74">
        <f t="shared" si="9"/>
        <v>1.298</v>
      </c>
      <c r="U40" s="75">
        <f t="shared" si="5"/>
        <v>1.202</v>
      </c>
      <c r="V40" s="75">
        <f t="shared" si="5"/>
        <v>1.0369999999999999</v>
      </c>
      <c r="W40" s="75">
        <f t="shared" si="5"/>
        <v>0.998</v>
      </c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6"/>
    </row>
    <row r="41" spans="1:34">
      <c r="A41" s="25">
        <f t="shared" si="6"/>
        <v>2013</v>
      </c>
      <c r="B41" s="74">
        <f t="shared" si="7"/>
        <v>1.518</v>
      </c>
      <c r="C41" s="75">
        <f t="shared" si="4"/>
        <v>1.1339999999999999</v>
      </c>
      <c r="D41" s="75">
        <f t="shared" si="4"/>
        <v>1.1539999999999999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6"/>
      <c r="S41" s="25">
        <f t="shared" si="8"/>
        <v>2013</v>
      </c>
      <c r="T41" s="74">
        <f t="shared" si="9"/>
        <v>1.518</v>
      </c>
      <c r="U41" s="75">
        <f t="shared" si="5"/>
        <v>1.1339999999999999</v>
      </c>
      <c r="V41" s="75">
        <f t="shared" si="5"/>
        <v>1.1539999999999999</v>
      </c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6"/>
    </row>
    <row r="42" spans="1:34">
      <c r="A42" s="25">
        <f t="shared" si="6"/>
        <v>2014</v>
      </c>
      <c r="B42" s="74">
        <f t="shared" si="7"/>
        <v>1.5549999999999999</v>
      </c>
      <c r="C42" s="75">
        <f t="shared" si="4"/>
        <v>1.1359999999999999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6"/>
      <c r="S42" s="25">
        <f t="shared" si="8"/>
        <v>2014</v>
      </c>
      <c r="T42" s="74">
        <f t="shared" si="9"/>
        <v>1.5549999999999999</v>
      </c>
      <c r="U42" s="75">
        <f t="shared" si="5"/>
        <v>1.1359999999999999</v>
      </c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6"/>
    </row>
    <row r="43" spans="1:34">
      <c r="A43" s="25">
        <f t="shared" si="6"/>
        <v>2015</v>
      </c>
      <c r="B43" s="74">
        <f t="shared" si="7"/>
        <v>1.4910000000000001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6"/>
      <c r="S43" s="25">
        <f t="shared" si="8"/>
        <v>2015</v>
      </c>
      <c r="T43" s="74">
        <f t="shared" si="9"/>
        <v>1.4910000000000001</v>
      </c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6"/>
    </row>
    <row r="44" spans="1:34">
      <c r="A44" s="27">
        <f>+A24</f>
        <v>2016</v>
      </c>
      <c r="B44" s="77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1"/>
      <c r="S44" s="27">
        <f>+S24</f>
        <v>2016</v>
      </c>
      <c r="T44" s="77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1"/>
    </row>
    <row r="45" spans="1:34"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T45" s="45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</row>
    <row r="46" spans="1:34">
      <c r="A46" s="47" t="s">
        <v>46</v>
      </c>
      <c r="B46" s="47"/>
      <c r="S46" s="47" t="s">
        <v>46</v>
      </c>
      <c r="T46" s="47"/>
    </row>
    <row r="47" spans="1:34">
      <c r="A47" s="261" t="s">
        <v>47</v>
      </c>
      <c r="B47" s="40">
        <f>ROUND(AVERAGE(B41:B43),3)</f>
        <v>1.5209999999999999</v>
      </c>
      <c r="C47" s="40">
        <f>ROUND(AVERAGE(C40:C42),3)</f>
        <v>1.157</v>
      </c>
      <c r="D47" s="40">
        <f>ROUND(AVERAGE(D39:D41),3)</f>
        <v>1.0740000000000001</v>
      </c>
      <c r="E47" s="40">
        <f>ROUND(AVERAGE(E38:E40),3)</f>
        <v>1.0109999999999999</v>
      </c>
      <c r="F47" s="40">
        <f>ROUND(AVERAGE(F37:F39),3)</f>
        <v>1.0069999999999999</v>
      </c>
      <c r="G47" s="40">
        <f>ROUND(AVERAGE(G36:G38),3)</f>
        <v>0.999</v>
      </c>
      <c r="H47" s="40">
        <f>ROUND(AVERAGE(H35:H37),3)</f>
        <v>1.012</v>
      </c>
      <c r="I47" s="40">
        <f>ROUND(AVERAGE(I34:I36),3)</f>
        <v>0.99399999999999999</v>
      </c>
      <c r="J47" s="40">
        <f>ROUND(AVERAGE(J33:J35),3)</f>
        <v>1.0089999999999999</v>
      </c>
      <c r="K47" s="40">
        <f>ROUND(AVERAGE(K32:K34),3)</f>
        <v>1</v>
      </c>
      <c r="L47" s="40">
        <f>ROUND(AVERAGE(L31:L33),3)</f>
        <v>1</v>
      </c>
      <c r="M47" s="40">
        <f>ROUND(AVERAGE(M30:M32),3)</f>
        <v>1</v>
      </c>
      <c r="N47" s="40"/>
      <c r="O47" s="40"/>
      <c r="P47" s="40"/>
      <c r="S47" s="261" t="s">
        <v>47</v>
      </c>
      <c r="T47" s="40">
        <f>ROUND(AVERAGE(T41:T43),3)</f>
        <v>1.5209999999999999</v>
      </c>
      <c r="U47" s="40">
        <f>ROUND(AVERAGE(U40:U42),3)</f>
        <v>1.157</v>
      </c>
      <c r="V47" s="40">
        <f>ROUND(AVERAGE(V39:V41),3)</f>
        <v>1.0740000000000001</v>
      </c>
      <c r="W47" s="40">
        <f>ROUND(AVERAGE(W38:W40),3)</f>
        <v>1.0109999999999999</v>
      </c>
      <c r="X47" s="40">
        <f>ROUND(AVERAGE(X37:X39),3)</f>
        <v>1.0069999999999999</v>
      </c>
      <c r="Y47" s="40">
        <f>ROUND(AVERAGE(Y36:Y38),3)</f>
        <v>0.999</v>
      </c>
      <c r="Z47" s="40">
        <f>ROUND(AVERAGE(Z35:Z37),3)</f>
        <v>1.012</v>
      </c>
      <c r="AA47" s="40">
        <f>ROUND(AVERAGE(AA34:AA36),3)</f>
        <v>0.99399999999999999</v>
      </c>
      <c r="AB47" s="40">
        <f>ROUND(AVERAGE(AB33:AB35),3)</f>
        <v>1.0089999999999999</v>
      </c>
      <c r="AC47" s="40">
        <f>ROUND(AVERAGE(AC32:AC34),3)</f>
        <v>1</v>
      </c>
      <c r="AD47" s="40">
        <f>ROUND(AVERAGE(AD31:AD33),3)</f>
        <v>1</v>
      </c>
      <c r="AE47" s="40">
        <f>ROUND(AVERAGE(AE30:AE32),3)</f>
        <v>1</v>
      </c>
      <c r="AF47" s="40"/>
      <c r="AG47" s="40"/>
      <c r="AH47" s="40"/>
    </row>
    <row r="48" spans="1:34">
      <c r="A48" s="261" t="s">
        <v>48</v>
      </c>
      <c r="B48" s="40">
        <f>ROUND(AVERAGE(B39:B43),3)</f>
        <v>1.425</v>
      </c>
      <c r="C48" s="40">
        <f>ROUND(AVERAGE(C38:C42),3)</f>
        <v>1.1759999999999999</v>
      </c>
      <c r="D48" s="40">
        <f>ROUND(AVERAGE(D37:D41),3)</f>
        <v>1.069</v>
      </c>
      <c r="E48" s="40">
        <f>ROUND(AVERAGE(E36:E40),3)</f>
        <v>1.0289999999999999</v>
      </c>
      <c r="F48" s="40">
        <f>ROUND(AVERAGE(F35:F39),3)</f>
        <v>1.002</v>
      </c>
      <c r="G48" s="40">
        <f>ROUND(AVERAGE(G34:G38),3)</f>
        <v>1.0009999999999999</v>
      </c>
      <c r="H48" s="40">
        <f>ROUND(AVERAGE(H33:H37),3)</f>
        <v>1.008</v>
      </c>
      <c r="I48" s="40">
        <f>ROUND(AVERAGE(I32:I36),3)</f>
        <v>1</v>
      </c>
      <c r="J48" s="40">
        <f>ROUND(AVERAGE(J31:J35),3)</f>
        <v>1.0049999999999999</v>
      </c>
      <c r="K48" s="40">
        <f>ROUND(AVERAGE(K30:K34),3)</f>
        <v>1</v>
      </c>
      <c r="L48" s="40">
        <f>ROUND(AVERAGE(L29:L33),3)</f>
        <v>1</v>
      </c>
      <c r="M48" s="40"/>
      <c r="N48" s="40"/>
      <c r="O48" s="40"/>
      <c r="P48" s="40"/>
      <c r="S48" s="261" t="s">
        <v>48</v>
      </c>
      <c r="T48" s="40">
        <f>ROUND(AVERAGE(T39:T43),3)</f>
        <v>1.425</v>
      </c>
      <c r="U48" s="40">
        <f>ROUND(AVERAGE(U38:U42),3)</f>
        <v>1.1759999999999999</v>
      </c>
      <c r="V48" s="40">
        <f>ROUND(AVERAGE(V37:V41),3)</f>
        <v>1.069</v>
      </c>
      <c r="W48" s="40">
        <f>ROUND(AVERAGE(W36:W40),3)</f>
        <v>1.0289999999999999</v>
      </c>
      <c r="X48" s="40">
        <f>ROUND(AVERAGE(X35:X39),3)</f>
        <v>1.002</v>
      </c>
      <c r="Y48" s="40">
        <f>ROUND(AVERAGE(Y34:Y38),3)</f>
        <v>1.0009999999999999</v>
      </c>
      <c r="Z48" s="40">
        <f>ROUND(AVERAGE(Z33:Z37),3)</f>
        <v>1.008</v>
      </c>
      <c r="AA48" s="40">
        <f>ROUND(AVERAGE(AA32:AA36),3)</f>
        <v>1</v>
      </c>
      <c r="AB48" s="40">
        <f>ROUND(AVERAGE(AB31:AB35),3)</f>
        <v>1.0049999999999999</v>
      </c>
      <c r="AC48" s="40">
        <f>ROUND(AVERAGE(AC30:AC34),3)</f>
        <v>1</v>
      </c>
      <c r="AD48" s="40">
        <f>ROUND(AVERAGE(AD29:AD33),3)</f>
        <v>1</v>
      </c>
      <c r="AE48" s="40"/>
      <c r="AF48" s="40"/>
      <c r="AG48" s="40"/>
      <c r="AH48" s="40"/>
    </row>
    <row r="49" spans="1:34">
      <c r="A49" s="261" t="s">
        <v>49</v>
      </c>
      <c r="B49" s="40">
        <f>ROUND((SUM(B39:B43)-MAX(B39:B44)-MIN(B39:B44))/3,3)</f>
        <v>1.4359999999999999</v>
      </c>
      <c r="C49" s="40">
        <f>ROUND((SUM(C38:C42)-MAX(C38:C42)-MIN(C38:C42))/3,3)</f>
        <v>1.1659999999999999</v>
      </c>
      <c r="D49" s="40">
        <f>ROUND((SUM(D37:D41)-MAX(D37:D41)-MIN(D37:D41))/3,3)</f>
        <v>1.0529999999999999</v>
      </c>
      <c r="E49" s="40">
        <f>ROUND((SUM(E36:E40)-MAX(E36:E40)-MIN(E36:E40))/3,3)</f>
        <v>1.0189999999999999</v>
      </c>
      <c r="F49" s="40">
        <f>ROUND((SUM(F35:F39)-MAX(F35:F39)-MIN(F35:F39))/3,3)</f>
        <v>0.98899999999999999</v>
      </c>
      <c r="G49" s="40">
        <f>ROUND((SUM(G34:G38)-MAX(G34:G38)-MIN(G34:G38))/3,3)</f>
        <v>1.0029999999999999</v>
      </c>
      <c r="H49" s="40">
        <f>ROUND((SUM(H33:H37)-MAX(H33:H37)-MIN(H33:H37))/3,3)</f>
        <v>1.01</v>
      </c>
      <c r="I49" s="40">
        <f>ROUND((SUM(I32:I36)-MAX(I32:I36)-MIN(I32:I36))/3,3)</f>
        <v>0.998</v>
      </c>
      <c r="J49" s="40">
        <f>ROUND((SUM(J31:J35)-MAX(J31:J35)-MIN(J31:J35))/3,3)</f>
        <v>1</v>
      </c>
      <c r="K49" s="40">
        <f>ROUND((SUM(K30:K34)-MAX(K30:K34)-MIN(K30:K34))/3,3)</f>
        <v>1</v>
      </c>
      <c r="L49" s="40">
        <f>ROUND((SUM(L29:L33)-MAX(L29:L33)-MIN(L29:L33))/3,3)</f>
        <v>0.66700000000000004</v>
      </c>
      <c r="N49" s="40"/>
      <c r="O49" s="40"/>
      <c r="P49" s="40"/>
      <c r="Q49" s="45"/>
      <c r="S49" s="261" t="s">
        <v>49</v>
      </c>
      <c r="T49" s="40">
        <f>ROUND((SUM(T39:T43)-MAX(T39:T44)-MIN(T39:T44))/3,3)</f>
        <v>1.4359999999999999</v>
      </c>
      <c r="U49" s="40">
        <f>ROUND((SUM(U38:U42)-MAX(U38:U42)-MIN(U38:U42))/3,3)</f>
        <v>1.1659999999999999</v>
      </c>
      <c r="V49" s="40">
        <f>ROUND((SUM(V37:V41)-MAX(V37:V41)-MIN(V37:V41))/3,3)</f>
        <v>1.0529999999999999</v>
      </c>
      <c r="W49" s="40">
        <f>ROUND((SUM(W36:W40)-MAX(W36:W40)-MIN(W36:W40))/3,3)</f>
        <v>1.0189999999999999</v>
      </c>
      <c r="X49" s="40">
        <f>ROUND((SUM(X35:X39)-MAX(X35:X39)-MIN(X35:X39))/3,3)</f>
        <v>0.98899999999999999</v>
      </c>
      <c r="Y49" s="40">
        <f>ROUND((SUM(Y34:Y38)-MAX(Y34:Y38)-MIN(Y34:Y38))/3,3)</f>
        <v>1.0029999999999999</v>
      </c>
      <c r="Z49" s="40">
        <f>ROUND((SUM(Z33:Z37)-MAX(Z33:Z37)-MIN(Z33:Z37))/3,3)</f>
        <v>1.01</v>
      </c>
      <c r="AA49" s="40">
        <f>ROUND((SUM(AA32:AA36)-MAX(AA32:AA36)-MIN(AA32:AA36))/3,3)</f>
        <v>0.998</v>
      </c>
      <c r="AB49" s="40">
        <f>ROUND((SUM(AB31:AB35)-MAX(AB31:AB35)-MIN(AB31:AB35))/3,3)</f>
        <v>1</v>
      </c>
      <c r="AC49" s="40">
        <f>ROUND((SUM(AC30:AC34)-MAX(AC30:AC34)-MIN(AC30:AC34))/3,3)</f>
        <v>1</v>
      </c>
      <c r="AD49" s="40">
        <f>ROUND((SUM(AD29:AD33)-MAX(AD29:AD33)-MIN(AD29:AD33))/3,3)</f>
        <v>0.66700000000000004</v>
      </c>
      <c r="AF49" s="40"/>
      <c r="AG49" s="40"/>
      <c r="AH49" s="40"/>
    </row>
    <row r="50" spans="1:34">
      <c r="A50" s="262" t="s">
        <v>50</v>
      </c>
      <c r="B50" s="40">
        <f>AVERAGE(B29:B43)</f>
        <v>1.4418571428571429</v>
      </c>
      <c r="C50" s="40">
        <f>AVERAGE(C28:C44)</f>
        <v>1.1772307692307691</v>
      </c>
      <c r="D50" s="40">
        <f>AVERAGE(D27:D42)</f>
        <v>1.08775</v>
      </c>
      <c r="E50" s="40">
        <f>AVERAGE(E26:E41)</f>
        <v>1.0215454545454545</v>
      </c>
      <c r="F50" s="40">
        <f>AVERAGE(F25:F40)</f>
        <v>1.0058</v>
      </c>
      <c r="G50" s="40">
        <f>AVERAGE(G24:G39)</f>
        <v>1.000111111111111</v>
      </c>
      <c r="H50" s="40">
        <f>AVERAGE(H23:H38)</f>
        <v>1.0044999999999999</v>
      </c>
      <c r="I50" s="40">
        <f>AVERAGE(I22:I37)</f>
        <v>0.99928571428571433</v>
      </c>
      <c r="J50" s="40">
        <f>AVERAGE(J21:J36)</f>
        <v>1.0044999999999999</v>
      </c>
      <c r="K50" s="40">
        <f>AVERAGE(K20:K35)</f>
        <v>1</v>
      </c>
      <c r="L50" s="40">
        <f>AVERAGE(L19:L34)</f>
        <v>1</v>
      </c>
      <c r="M50" s="40">
        <f>AVERAGE(M18:M33)</f>
        <v>1</v>
      </c>
      <c r="N50" s="40">
        <f>AVERAGE(N17:N32)</f>
        <v>1</v>
      </c>
      <c r="O50" s="40">
        <f>AVERAGE(O17:O32)</f>
        <v>1</v>
      </c>
      <c r="P50" s="40"/>
      <c r="Q50" s="45"/>
      <c r="S50" s="262" t="s">
        <v>50</v>
      </c>
      <c r="T50" s="40">
        <f>AVERAGE(T29:T43)</f>
        <v>1.4418571428571429</v>
      </c>
      <c r="U50" s="40">
        <f>AVERAGE(U28:U44)</f>
        <v>1.1772307692307691</v>
      </c>
      <c r="V50" s="40">
        <f>AVERAGE(V27:V42)</f>
        <v>1.08775</v>
      </c>
      <c r="W50" s="40">
        <f>AVERAGE(W26:W41)</f>
        <v>1.0215454545454545</v>
      </c>
      <c r="X50" s="40">
        <f>AVERAGE(X25:X40)</f>
        <v>1.0058</v>
      </c>
      <c r="Y50" s="40">
        <f>AVERAGE(Y24:Y39)</f>
        <v>1.000111111111111</v>
      </c>
      <c r="Z50" s="40">
        <f>AVERAGE(Z23:Z38)</f>
        <v>1.0044999999999999</v>
      </c>
      <c r="AA50" s="40">
        <f>AVERAGE(AA22:AA37)</f>
        <v>0.99928571428571433</v>
      </c>
      <c r="AB50" s="40">
        <f>AVERAGE(AB21:AB36)</f>
        <v>1.0044999999999999</v>
      </c>
      <c r="AC50" s="40">
        <f>AVERAGE(AC20:AC35)</f>
        <v>1</v>
      </c>
      <c r="AD50" s="40">
        <f>AVERAGE(AD19:AD34)</f>
        <v>1</v>
      </c>
      <c r="AE50" s="40">
        <f>AVERAGE(AE18:AE33)</f>
        <v>1</v>
      </c>
      <c r="AF50" s="40">
        <f>AVERAGE(AF17:AF32)</f>
        <v>1</v>
      </c>
      <c r="AG50" s="40">
        <f>AVERAGE(AG17:AG32)</f>
        <v>1</v>
      </c>
      <c r="AH50" s="40"/>
    </row>
    <row r="51" spans="1:34">
      <c r="A51" s="48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5"/>
      <c r="S51" s="48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</row>
    <row r="52" spans="1:34">
      <c r="A52" s="30" t="s">
        <v>141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5"/>
      <c r="S52" s="30" t="s">
        <v>141</v>
      </c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</row>
    <row r="53" spans="1:34">
      <c r="A53" s="261" t="s">
        <v>51</v>
      </c>
      <c r="B53" s="40">
        <f>ROUND(SUM(C21:C23)/SUM(B21:B23),3)</f>
        <v>1.5209999999999999</v>
      </c>
      <c r="C53" s="40">
        <f>ROUND(SUM(D20:D22)/SUM(C20:C22),3)</f>
        <v>1.1579999999999999</v>
      </c>
      <c r="D53" s="40">
        <f>ROUND(SUM(E19:E21)/SUM(D19:D21),3)</f>
        <v>1.07</v>
      </c>
      <c r="E53" s="40">
        <f>ROUND(SUM(F18:F20)/SUM(E18:E20),3)</f>
        <v>1.0109999999999999</v>
      </c>
      <c r="F53" s="40">
        <f>ROUND(SUM(G17:G19)/SUM(F17:F19),3)</f>
        <v>1.006</v>
      </c>
      <c r="G53" s="40">
        <f>ROUND(SUM(H16:H18)/SUM(G16:G18),3)</f>
        <v>0.999</v>
      </c>
      <c r="H53" s="40">
        <f>ROUND(SUM(I15:I17)/SUM(H15:H17),3)</f>
        <v>1.0109999999999999</v>
      </c>
      <c r="I53" s="40">
        <f>ROUND(SUM(J14:J16)/SUM(I14:I16),3)</f>
        <v>0.99399999999999999</v>
      </c>
      <c r="J53" s="40">
        <f>ROUND(SUM(K13:K15)/SUM(J13:J15),3)</f>
        <v>1.01</v>
      </c>
      <c r="K53" s="40">
        <f>ROUND(SUM(L12:L14)/SUM(K12:K14),3)</f>
        <v>1</v>
      </c>
      <c r="L53" s="40">
        <f>ROUND(SUM(M11:M13)/SUM(L11:L13),3)</f>
        <v>1</v>
      </c>
      <c r="M53" s="40">
        <f>ROUND(SUM(N10:N12)/SUM(M10:M12),3)</f>
        <v>1</v>
      </c>
      <c r="N53" s="40">
        <f>ROUND(SUM(O9:O11)/SUM(N9:N11),3)</f>
        <v>1</v>
      </c>
      <c r="O53" s="40"/>
      <c r="P53" s="40"/>
      <c r="Q53" s="45"/>
      <c r="S53" s="261" t="s">
        <v>51</v>
      </c>
      <c r="T53" s="40">
        <f>ROUND(SUM(U21:U23)/SUM(T21:T23),3)</f>
        <v>1.5209999999999999</v>
      </c>
      <c r="U53" s="40">
        <f>ROUND(SUM(V20:V22)/SUM(U20:U22),3)</f>
        <v>1.1579999999999999</v>
      </c>
      <c r="V53" s="40">
        <f>ROUND(SUM(W19:W21)/SUM(V19:V21),3)</f>
        <v>1.07</v>
      </c>
      <c r="W53" s="40">
        <f>ROUND(SUM(X18:X20)/SUM(W18:W20),3)</f>
        <v>1.0109999999999999</v>
      </c>
      <c r="X53" s="40">
        <f>ROUND(SUM(Y17:Y19)/SUM(X17:X19),3)</f>
        <v>1.006</v>
      </c>
      <c r="Y53" s="40">
        <f>ROUND(SUM(Z16:Z18)/SUM(Y16:Y18),3)</f>
        <v>0.999</v>
      </c>
      <c r="Z53" s="40">
        <f>ROUND(SUM(AA15:AA17)/SUM(Z15:Z17),3)</f>
        <v>1.0109999999999999</v>
      </c>
      <c r="AA53" s="40">
        <f>ROUND(SUM(AB14:AB16)/SUM(AA14:AA16),3)</f>
        <v>0.99399999999999999</v>
      </c>
      <c r="AB53" s="40">
        <f>ROUND(SUM(AC13:AC15)/SUM(AB13:AB15),3)</f>
        <v>1.01</v>
      </c>
      <c r="AC53" s="40">
        <f>ROUND(SUM(AD12:AD14)/SUM(AC12:AC14),3)</f>
        <v>1</v>
      </c>
      <c r="AD53" s="40">
        <f>ROUND(SUM(AE11:AE13)/SUM(AD11:AD13),3)</f>
        <v>1</v>
      </c>
      <c r="AE53" s="40">
        <f>ROUND(SUM(AF10:AF12)/SUM(AE10:AE12),3)</f>
        <v>1</v>
      </c>
      <c r="AF53" s="40">
        <f>ROUND(SUM(AG9:AG11)/SUM(AF9:AF11),3)</f>
        <v>1</v>
      </c>
      <c r="AG53" s="40"/>
      <c r="AH53" s="40"/>
    </row>
    <row r="54" spans="1:34">
      <c r="A54" s="261" t="s">
        <v>52</v>
      </c>
      <c r="B54" s="40">
        <f>ROUND(SUM(C19:C23)/SUM(B19:B23),3)</f>
        <v>1.4119999999999999</v>
      </c>
      <c r="C54" s="40">
        <f>ROUND(SUM(D18:D22)/SUM(C18:C22),3)</f>
        <v>1.1759999999999999</v>
      </c>
      <c r="D54" s="40">
        <f>ROUND(SUM(E17:E21)/SUM(D17:D21),3)</f>
        <v>1.0660000000000001</v>
      </c>
      <c r="E54" s="40">
        <f>ROUND(SUM(F16:F20)/SUM(E16:E20),3)</f>
        <v>1.0269999999999999</v>
      </c>
      <c r="F54" s="40">
        <f>ROUND(SUM(G15:G19)/SUM(F15:F19),3)</f>
        <v>1.002</v>
      </c>
      <c r="G54" s="40">
        <f>ROUND(SUM(H14:H18)/SUM(G14:G18),3)</f>
        <v>1.0009999999999999</v>
      </c>
      <c r="H54" s="40">
        <f>ROUND(SUM(I13:I17)/SUM(H13:H17),3)</f>
        <v>1.008</v>
      </c>
      <c r="I54" s="40">
        <f>ROUND(SUM(J12:J16)/SUM(I12:I16),3)</f>
        <v>1</v>
      </c>
      <c r="J54" s="40">
        <f>ROUND(SUM(K11:K15)/SUM(J11:J15),3)</f>
        <v>1.006</v>
      </c>
      <c r="K54" s="40">
        <f>ROUND(SUM(L10:L14)/SUM(K10:K14),3)</f>
        <v>1</v>
      </c>
      <c r="L54" s="40">
        <f>ROUND(SUM(M9:M13)/SUM(L9:L13),3)</f>
        <v>1</v>
      </c>
      <c r="P54" s="40"/>
      <c r="Q54" s="45"/>
      <c r="S54" s="261" t="s">
        <v>52</v>
      </c>
      <c r="T54" s="40">
        <f>ROUND(SUM(U19:U23)/SUM(T19:T23),3)</f>
        <v>1.4119999999999999</v>
      </c>
      <c r="U54" s="40">
        <f>ROUND(SUM(V18:V22)/SUM(U18:U22),3)</f>
        <v>1.1759999999999999</v>
      </c>
      <c r="V54" s="40">
        <f>ROUND(SUM(W17:W21)/SUM(V17:V21),3)</f>
        <v>1.0660000000000001</v>
      </c>
      <c r="W54" s="40">
        <f>ROUND(SUM(X16:X20)/SUM(W16:W20),3)</f>
        <v>1.0269999999999999</v>
      </c>
      <c r="X54" s="40">
        <f>ROUND(SUM(Y15:Y19)/SUM(X15:X19),3)</f>
        <v>1.002</v>
      </c>
      <c r="Y54" s="40">
        <f>ROUND(SUM(Z14:Z18)/SUM(Y14:Y18),3)</f>
        <v>1.0009999999999999</v>
      </c>
      <c r="Z54" s="40">
        <f>ROUND(SUM(AA13:AA17)/SUM(Z13:Z17),3)</f>
        <v>1.008</v>
      </c>
      <c r="AA54" s="40">
        <f>ROUND(SUM(AB12:AB16)/SUM(AA12:AA16),3)</f>
        <v>1</v>
      </c>
      <c r="AB54" s="40">
        <f>ROUND(SUM(AC11:AC15)/SUM(AB11:AB15),3)</f>
        <v>1.006</v>
      </c>
      <c r="AC54" s="40">
        <f>ROUND(SUM(AD10:AD14)/SUM(AC10:AC14),3)</f>
        <v>1</v>
      </c>
      <c r="AD54" s="40">
        <f>ROUND(SUM(AE9:AE13)/SUM(AD9:AD13),3)</f>
        <v>1</v>
      </c>
      <c r="AH54" s="40"/>
    </row>
    <row r="55" spans="1:34">
      <c r="A55" s="261" t="s">
        <v>142</v>
      </c>
      <c r="B55" s="40">
        <f>SUM(C$10:C23)/SUM(B$10:B23)</f>
        <v>1.4251183045479019</v>
      </c>
      <c r="C55" s="40">
        <f>SUM(D$10:D22)/SUM(C$10:C22)</f>
        <v>1.1705184898042549</v>
      </c>
      <c r="D55" s="40">
        <f>SUM(E$10:E21)/SUM(D$10:D21)</f>
        <v>1.0827846471363329</v>
      </c>
      <c r="E55" s="40">
        <f>SUM(F$10:F20)/SUM(E$10:E20)</f>
        <v>1.019401253800494</v>
      </c>
      <c r="F55" s="40">
        <f>SUM(G$10:G19)/SUM(F$10:F19)</f>
        <v>1.0052197523179993</v>
      </c>
      <c r="G55" s="40">
        <f>SUM(H$10:H18)/SUM(G$10:G18)</f>
        <v>0.99998571393316626</v>
      </c>
      <c r="H55" s="40">
        <f>SUM(I$10:I17)/SUM(H$10:H17)</f>
        <v>1.0050559392385805</v>
      </c>
      <c r="I55" s="40">
        <f>SUM(J$10:J16)/SUM(I$10:I16)</f>
        <v>0.999296531204931</v>
      </c>
      <c r="J55" s="40">
        <f>SUM(K$10:K15)/SUM(J$10:J15)</f>
        <v>1.0054411569498982</v>
      </c>
      <c r="K55" s="40">
        <f>SUM(L$10:L14)/SUM(K$10:K14)</f>
        <v>1.0000043837953825</v>
      </c>
      <c r="L55" s="40">
        <f>SUM(M$10:M13)/SUM(L$10:L13)</f>
        <v>1</v>
      </c>
      <c r="M55" s="40">
        <f>SUM(N$10:N12)/SUM(M$10:M12)</f>
        <v>1</v>
      </c>
      <c r="N55" s="40">
        <f>SUM(O$10:O11)/SUM(N$10:N11)</f>
        <v>1</v>
      </c>
      <c r="O55" s="40">
        <f>SUM(P$10:P10)/SUM(O$10:O10)</f>
        <v>1</v>
      </c>
      <c r="P55" s="40"/>
      <c r="Q55" s="45"/>
      <c r="S55" s="261" t="s">
        <v>142</v>
      </c>
      <c r="T55" s="40">
        <f>SUM(U$10:U23)/SUM(T$10:T23)</f>
        <v>1.4251183045479019</v>
      </c>
      <c r="U55" s="40">
        <f>SUM(V$10:V22)/SUM(U$10:U22)</f>
        <v>1.1705184898042549</v>
      </c>
      <c r="V55" s="40">
        <f>SUM(W$10:W21)/SUM(V$10:V21)</f>
        <v>1.0827846471363329</v>
      </c>
      <c r="W55" s="40">
        <f>SUM(X$10:X20)/SUM(W$10:W20)</f>
        <v>1.019401253800494</v>
      </c>
      <c r="X55" s="40">
        <f>SUM(Y$10:Y19)/SUM(X$10:X19)</f>
        <v>1.0052197523179993</v>
      </c>
      <c r="Y55" s="40">
        <f>SUM(Z$10:Z18)/SUM(Y$10:Y18)</f>
        <v>0.99998571393316626</v>
      </c>
      <c r="Z55" s="40">
        <f>SUM(AA$10:AA17)/SUM(Z$10:Z17)</f>
        <v>1.0050559392385805</v>
      </c>
      <c r="AA55" s="40">
        <f>SUM(AB$10:AB16)/SUM(AA$10:AA16)</f>
        <v>0.999296531204931</v>
      </c>
      <c r="AB55" s="40">
        <f>SUM(AC$10:AC15)/SUM(AB$10:AB15)</f>
        <v>1.0054411569498982</v>
      </c>
      <c r="AC55" s="40">
        <f>SUM(AD$10:AD14)/SUM(AC$10:AC14)</f>
        <v>1.0000043837953825</v>
      </c>
      <c r="AD55" s="40">
        <f>SUM(AE$10:AE13)/SUM(AD$10:AD13)</f>
        <v>1</v>
      </c>
      <c r="AE55" s="40">
        <f>SUM(AF$10:AF12)/SUM(AE$10:AE12)</f>
        <v>1</v>
      </c>
      <c r="AF55" s="40">
        <f>SUM(AG$10:AG11)/SUM(AF$10:AF11)</f>
        <v>1</v>
      </c>
      <c r="AG55" s="40">
        <f>SUM(AH$10:AH10)/SUM(AG$10:AG10)</f>
        <v>1</v>
      </c>
      <c r="AH55" s="40"/>
    </row>
    <row r="56" spans="1:34"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5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</row>
    <row r="57" spans="1:34">
      <c r="A57" s="32" t="s">
        <v>53</v>
      </c>
      <c r="B57" s="49">
        <v>1.33</v>
      </c>
      <c r="C57" s="49">
        <v>1.1299999999999999</v>
      </c>
      <c r="D57" s="49">
        <v>1.07</v>
      </c>
      <c r="E57" s="49">
        <v>1.0269999999999999</v>
      </c>
      <c r="F57" s="49">
        <v>1.01</v>
      </c>
      <c r="G57" s="49">
        <v>1.004</v>
      </c>
      <c r="H57" s="49">
        <v>1.002</v>
      </c>
      <c r="I57" s="49">
        <v>1.0009999999999999</v>
      </c>
      <c r="J57" s="49">
        <v>1.0009999999999999</v>
      </c>
      <c r="K57" s="49">
        <v>1.0006665556049095</v>
      </c>
      <c r="L57" s="49">
        <v>1</v>
      </c>
      <c r="M57" s="49">
        <v>1</v>
      </c>
      <c r="N57" s="49">
        <v>1</v>
      </c>
      <c r="O57" s="49">
        <v>1</v>
      </c>
      <c r="P57" s="49">
        <v>1</v>
      </c>
      <c r="Q57" s="45"/>
      <c r="S57" s="32" t="s">
        <v>53</v>
      </c>
      <c r="T57" s="49">
        <v>1.33</v>
      </c>
      <c r="U57" s="49">
        <v>1.1299999999999999</v>
      </c>
      <c r="V57" s="49">
        <v>1.07</v>
      </c>
      <c r="W57" s="49">
        <v>1.0269999999999999</v>
      </c>
      <c r="X57" s="49">
        <v>1.01</v>
      </c>
      <c r="Y57" s="49">
        <v>1.004</v>
      </c>
      <c r="Z57" s="49">
        <v>1.002</v>
      </c>
      <c r="AA57" s="49">
        <v>1.0009999999999999</v>
      </c>
      <c r="AB57" s="49">
        <v>1.0009999999999999</v>
      </c>
      <c r="AC57" s="49">
        <v>1.0006665556049095</v>
      </c>
      <c r="AD57" s="49">
        <v>1</v>
      </c>
      <c r="AE57" s="49">
        <v>1</v>
      </c>
      <c r="AF57" s="49">
        <v>1</v>
      </c>
      <c r="AG57" s="49">
        <v>1</v>
      </c>
      <c r="AH57" s="49">
        <v>1</v>
      </c>
    </row>
    <row r="58" spans="1:34">
      <c r="A58" s="32" t="s">
        <v>54</v>
      </c>
      <c r="B58" s="50">
        <f>AVERAGE(B38:B42)</f>
        <v>1.4107999999999998</v>
      </c>
      <c r="C58" s="50">
        <v>1.2</v>
      </c>
      <c r="D58" s="50">
        <v>1.07</v>
      </c>
      <c r="E58" s="50">
        <v>1.02</v>
      </c>
      <c r="F58" s="50">
        <v>1.01</v>
      </c>
      <c r="G58" s="50">
        <v>1.0049999999999999</v>
      </c>
      <c r="H58" s="50">
        <v>1.0049999999999999</v>
      </c>
      <c r="I58" s="50">
        <v>1.0009999999999999</v>
      </c>
      <c r="J58" s="50">
        <v>1.0009999999999999</v>
      </c>
      <c r="K58" s="50">
        <v>1</v>
      </c>
      <c r="L58" s="50">
        <v>1</v>
      </c>
      <c r="M58" s="50">
        <v>1</v>
      </c>
      <c r="N58" s="50">
        <v>1</v>
      </c>
      <c r="O58" s="50">
        <v>1</v>
      </c>
      <c r="P58" s="50">
        <v>1</v>
      </c>
      <c r="Q58" s="45"/>
      <c r="S58" s="32" t="s">
        <v>54</v>
      </c>
      <c r="T58" s="50">
        <f>AVERAGE(T38:T42)</f>
        <v>1.4107999999999998</v>
      </c>
      <c r="U58" s="50">
        <v>1.2</v>
      </c>
      <c r="V58" s="50">
        <v>1.07</v>
      </c>
      <c r="W58" s="50">
        <v>1.02</v>
      </c>
      <c r="X58" s="50">
        <v>1.01</v>
      </c>
      <c r="Y58" s="50">
        <v>1.0049999999999999</v>
      </c>
      <c r="Z58" s="50">
        <v>1.0049999999999999</v>
      </c>
      <c r="AA58" s="50">
        <v>1.0009999999999999</v>
      </c>
      <c r="AB58" s="50">
        <v>1.0009999999999999</v>
      </c>
      <c r="AC58" s="50">
        <v>1</v>
      </c>
      <c r="AD58" s="50">
        <v>1</v>
      </c>
      <c r="AE58" s="50">
        <v>1</v>
      </c>
      <c r="AF58" s="50">
        <v>1</v>
      </c>
      <c r="AG58" s="50">
        <v>1</v>
      </c>
      <c r="AH58" s="50">
        <v>1</v>
      </c>
    </row>
    <row r="59" spans="1:34"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5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</row>
    <row r="60" spans="1:34" ht="18" customHeight="1">
      <c r="A60" s="488" t="s">
        <v>55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5"/>
      <c r="S60" s="489" t="s">
        <v>55</v>
      </c>
      <c r="T60" s="507">
        <f>+T49</f>
        <v>1.4359999999999999</v>
      </c>
      <c r="U60" s="507">
        <f>+U49</f>
        <v>1.1659999999999999</v>
      </c>
      <c r="V60" s="507">
        <f>+V53</f>
        <v>1.07</v>
      </c>
      <c r="W60" s="507">
        <f>+W48</f>
        <v>1.0289999999999999</v>
      </c>
      <c r="X60" s="507">
        <f>+X58</f>
        <v>1.01</v>
      </c>
      <c r="Y60" s="507">
        <f>+Y57</f>
        <v>1.004</v>
      </c>
      <c r="Z60" s="507">
        <f>+Z58</f>
        <v>1.0049999999999999</v>
      </c>
      <c r="AA60" s="507">
        <f t="shared" ref="AA60:AH60" si="10">+AA58</f>
        <v>1.0009999999999999</v>
      </c>
      <c r="AB60" s="507">
        <f t="shared" si="10"/>
        <v>1.0009999999999999</v>
      </c>
      <c r="AC60" s="507">
        <f t="shared" si="10"/>
        <v>1</v>
      </c>
      <c r="AD60" s="507">
        <f t="shared" si="10"/>
        <v>1</v>
      </c>
      <c r="AE60" s="507">
        <f t="shared" si="10"/>
        <v>1</v>
      </c>
      <c r="AF60" s="507">
        <f t="shared" si="10"/>
        <v>1</v>
      </c>
      <c r="AG60" s="507">
        <f t="shared" si="10"/>
        <v>1</v>
      </c>
      <c r="AH60" s="507">
        <f t="shared" si="10"/>
        <v>1</v>
      </c>
    </row>
    <row r="61" spans="1:34" s="513" customFormat="1" ht="26.25" customHeight="1">
      <c r="A61" s="488" t="s">
        <v>56</v>
      </c>
      <c r="B61" s="511"/>
      <c r="C61" s="511"/>
      <c r="D61" s="511"/>
      <c r="E61" s="511"/>
      <c r="F61" s="511"/>
      <c r="G61" s="511"/>
      <c r="H61" s="511"/>
      <c r="I61" s="511"/>
      <c r="J61" s="511"/>
      <c r="K61" s="511"/>
      <c r="L61" s="511"/>
      <c r="M61" s="511"/>
      <c r="N61" s="511"/>
      <c r="O61" s="511"/>
      <c r="P61" s="511"/>
      <c r="Q61" s="512"/>
      <c r="S61" s="489" t="s">
        <v>56</v>
      </c>
      <c r="T61" s="514">
        <f>+T60*U61</f>
        <v>1.8825280070796104</v>
      </c>
      <c r="U61" s="514">
        <f>+U60*V61</f>
        <v>1.3109526511696452</v>
      </c>
      <c r="V61" s="514">
        <f>+V60*W61</f>
        <v>1.1243161673839153</v>
      </c>
      <c r="W61" s="514">
        <f>+W60*X61</f>
        <v>1.0507627732559954</v>
      </c>
      <c r="X61" s="514">
        <f>+X60*Y61</f>
        <v>1.0211494395101997</v>
      </c>
      <c r="Y61" s="514">
        <f>+Y60*Z61</f>
        <v>1.0110390490199996</v>
      </c>
      <c r="Z61" s="514">
        <f>+Z60*AA61</f>
        <v>1.0070110049999996</v>
      </c>
      <c r="AA61" s="514">
        <f>+AA60*AB61</f>
        <v>1.0020009999999997</v>
      </c>
      <c r="AB61" s="514">
        <f>+AB60*AC61</f>
        <v>1.0009999999999999</v>
      </c>
      <c r="AC61" s="514">
        <f>+AC60*AD61</f>
        <v>1</v>
      </c>
      <c r="AD61" s="514">
        <f>+AD60*AE61</f>
        <v>1</v>
      </c>
      <c r="AE61" s="514">
        <f>+AE60*AF61</f>
        <v>1</v>
      </c>
      <c r="AF61" s="514">
        <f>+AF60*AG61</f>
        <v>1</v>
      </c>
      <c r="AG61" s="514">
        <f>+AG60*AH61</f>
        <v>1</v>
      </c>
      <c r="AH61" s="514">
        <f>+AH60</f>
        <v>1</v>
      </c>
    </row>
    <row r="62" spans="1:34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</row>
    <row r="63" spans="1:34">
      <c r="B63" s="32"/>
      <c r="T63" s="32"/>
    </row>
  </sheetData>
  <conditionalFormatting sqref="B47 T47">
    <cfRule type="cellIs" priority="3" stopIfTrue="1" operator="notEqual">
      <formula>B47</formula>
    </cfRule>
  </conditionalFormatting>
  <pageMargins left="0.7" right="0.7" top="0.75" bottom="0.75" header="0.3" footer="0.3"/>
  <pageSetup orientation="portrait" horizontalDpi="1200" verticalDpi="1200" r:id="rId1"/>
  <ignoredErrors>
    <ignoredError sqref="B53:B55 C53:H55 I53:N55 T53:Z55 AA53:AM55" formulaRange="1"/>
    <ignoredError sqref="Y6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Input</vt:lpstr>
      <vt:lpstr>Summary</vt:lpstr>
      <vt:lpstr>Exercise 1</vt:lpstr>
      <vt:lpstr>Exercise 1 bad</vt:lpstr>
      <vt:lpstr>Exercise 2</vt:lpstr>
      <vt:lpstr>Exercise 3</vt:lpstr>
      <vt:lpstr>Exercise 4</vt:lpstr>
      <vt:lpstr>Exercise 5</vt:lpstr>
      <vt:lpstr>Exercise 6</vt:lpstr>
      <vt:lpstr>Sch P</vt:lpstr>
      <vt:lpstr>Claim Data for Powerpoint</vt:lpstr>
      <vt:lpstr>Triangle Format</vt:lpstr>
      <vt:lpstr>Data From Triangle Format</vt:lpstr>
      <vt:lpstr>ELR Calc</vt:lpstr>
      <vt:lpstr>EZ Insurance Company</vt:lpstr>
      <vt:lpstr>Sensitivity Analysis</vt:lpstr>
      <vt:lpstr>Comparison of Methods</vt:lpstr>
      <vt:lpstr>Color to Fix Pic on Slide 32</vt:lpstr>
      <vt:lpstr>Sheet1</vt:lpstr>
      <vt:lpstr>EndYear</vt:lpstr>
      <vt:lpstr>EvalDate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Taylor</dc:creator>
  <cp:lastModifiedBy>Jane Taylor</cp:lastModifiedBy>
  <dcterms:created xsi:type="dcterms:W3CDTF">2015-07-30T14:39:05Z</dcterms:created>
  <dcterms:modified xsi:type="dcterms:W3CDTF">2017-08-14T12:32:14Z</dcterms:modified>
</cp:coreProperties>
</file>