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MICH-CON-OTA" sheetId="1" r:id="rId1"/>
  </sheets>
  <externalReferences>
    <externalReference r:id="rId4"/>
    <externalReference r:id="rId5"/>
  </externalReferences>
  <definedNames>
    <definedName name="data">'[1]Data'!$B$2:$E$53</definedName>
    <definedName name="states">'[1]Data'!$G$2:$H$51</definedName>
    <definedName name="ULAE">'[1]ULAE &amp; Hurricane factors '!$B$1</definedName>
  </definedNames>
  <calcPr fullCalcOnLoad="1"/>
</workbook>
</file>

<file path=xl/sharedStrings.xml><?xml version="1.0" encoding="utf-8"?>
<sst xmlns="http://schemas.openxmlformats.org/spreadsheetml/2006/main" count="44" uniqueCount="40">
  <si>
    <t>THE FIX 'EM UP INSURANCE GROUP</t>
  </si>
  <si>
    <t>HOMEOWNERS</t>
  </si>
  <si>
    <t>State number</t>
  </si>
  <si>
    <t>THE STATE OF MICH-CON-OTA</t>
  </si>
  <si>
    <t>BASIC CATASTROPHE PROVISION</t>
  </si>
  <si>
    <t>(1)</t>
  </si>
  <si>
    <t>(2)</t>
  </si>
  <si>
    <t>(3)</t>
  </si>
  <si>
    <t>(4)</t>
  </si>
  <si>
    <t>(5)</t>
  </si>
  <si>
    <t>(6)</t>
  </si>
  <si>
    <t>(7)</t>
  </si>
  <si>
    <t>RELATIVITIES</t>
  </si>
  <si>
    <t>AMOUNT OF</t>
  </si>
  <si>
    <t>CATASTROPHE</t>
  </si>
  <si>
    <t>STATE</t>
  </si>
  <si>
    <t>COUNTRYWIDE</t>
  </si>
  <si>
    <t>ADJUSTED</t>
  </si>
  <si>
    <t>Adjusted for loss</t>
  </si>
  <si>
    <t>CALENDAR</t>
  </si>
  <si>
    <t>INSURANCE</t>
  </si>
  <si>
    <t>INCURRED</t>
  </si>
  <si>
    <t xml:space="preserve"> FOR CAP OF</t>
  </si>
  <si>
    <t>savings of</t>
  </si>
  <si>
    <t>YEAR</t>
  </si>
  <si>
    <t>YEARS</t>
  </si>
  <si>
    <t>LOSS</t>
  </si>
  <si>
    <t>RATIO</t>
  </si>
  <si>
    <t>Unadjusted losses</t>
  </si>
  <si>
    <t>2000</t>
  </si>
  <si>
    <t>2001</t>
  </si>
  <si>
    <t>2002</t>
  </si>
  <si>
    <t>(8)  Average Relativity</t>
  </si>
  <si>
    <t>(9) Standard Deviation</t>
  </si>
  <si>
    <t>(10)  Credibility</t>
  </si>
  <si>
    <t>(11)  Credibility Weighted Relativity</t>
  </si>
  <si>
    <t>(12) Relativity Balanced to Countrywide</t>
  </si>
  <si>
    <t>(13) Countrywide Selected Catastrophe Factor</t>
  </si>
  <si>
    <t>Variance</t>
  </si>
  <si>
    <t>(14) Mich-con-ota Catastrophe Factor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</si>
</sst>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000_)"/>
    <numFmt numFmtId="166" formatCode="_(* #,##0_);_(* \(#,##0\);_(* &quot;-&quot;??_);_(@_)"/>
    <numFmt numFmtId="167" formatCode="0.000_)"/>
    <numFmt numFmtId="168" formatCode="mm/dd/yy_)"/>
    <numFmt numFmtId="169" formatCode="0.00000"/>
    <numFmt numFmtId="170" formatCode="0.000000"/>
    <numFmt numFmtId="171" formatCode="0.0000"/>
    <numFmt numFmtId="172" formatCode="0.000"/>
    <numFmt numFmtId="173" formatCode="0.0"/>
    <numFmt numFmtId="174" formatCode="_(* #,##0.0_);_(* \(#,##0.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_);_(* \(#,##0.000\);_(* &quot;-&quot;???_);_(@_)"/>
    <numFmt numFmtId="181" formatCode="0.0%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0"/>
      <color indexed="17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8"/>
      <color indexed="17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64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 quotePrefix="1">
      <alignment horizontal="center"/>
      <protection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172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164" fontId="7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 horizontal="center"/>
      <protection/>
    </xf>
    <xf numFmtId="171" fontId="4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 hidden="1" locked="0"/>
    </xf>
    <xf numFmtId="37" fontId="4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7" fontId="4" fillId="0" borderId="0" xfId="0" applyNumberFormat="1" applyFont="1" applyAlignment="1" applyProtection="1">
      <alignment horizontal="center"/>
      <protection/>
    </xf>
    <xf numFmtId="172" fontId="4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66" fontId="4" fillId="0" borderId="0" xfId="15" applyNumberFormat="1" applyFont="1" applyAlignment="1">
      <alignment/>
    </xf>
    <xf numFmtId="166" fontId="8" fillId="0" borderId="0" xfId="15" applyNumberFormat="1" applyFont="1" applyFill="1" applyBorder="1" applyAlignment="1" applyProtection="1">
      <alignment wrapText="1"/>
      <protection hidden="1" locked="0"/>
    </xf>
    <xf numFmtId="0" fontId="4" fillId="0" borderId="0" xfId="0" applyFont="1" applyAlignment="1" applyProtection="1">
      <alignment/>
      <protection hidden="1" locked="0"/>
    </xf>
    <xf numFmtId="0" fontId="9" fillId="0" borderId="0" xfId="0" applyFont="1" applyAlignment="1">
      <alignment/>
    </xf>
    <xf numFmtId="49" fontId="4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 applyProtection="1">
      <alignment horizontal="center"/>
      <protection/>
    </xf>
    <xf numFmtId="37" fontId="6" fillId="0" borderId="0" xfId="0" applyNumberFormat="1" applyFont="1" applyAlignment="1" applyProtection="1">
      <alignment/>
      <protection hidden="1" locked="0"/>
    </xf>
    <xf numFmtId="167" fontId="6" fillId="0" borderId="0" xfId="0" applyNumberFormat="1" applyFont="1" applyAlignment="1" applyProtection="1">
      <alignment horizontal="center"/>
      <protection/>
    </xf>
    <xf numFmtId="37" fontId="6" fillId="0" borderId="0" xfId="0" applyNumberFormat="1" applyFont="1" applyAlignment="1" applyProtection="1">
      <alignment/>
      <protection/>
    </xf>
    <xf numFmtId="166" fontId="6" fillId="0" borderId="0" xfId="15" applyNumberFormat="1" applyFont="1" applyAlignment="1">
      <alignment/>
    </xf>
    <xf numFmtId="164" fontId="4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164" fontId="7" fillId="0" borderId="0" xfId="0" applyNumberFormat="1" applyFont="1" applyAlignment="1" applyProtection="1">
      <alignment horizontal="center"/>
      <protection/>
    </xf>
    <xf numFmtId="0" fontId="7" fillId="0" borderId="0" xfId="0" applyNumberFormat="1" applyFont="1" applyAlignment="1" applyProtection="1">
      <alignment horizontal="center"/>
      <protection/>
    </xf>
    <xf numFmtId="0" fontId="7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t%20for%20ratemak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dre2\Local%20Settings\Temporary%20Internet%20Files\OLK135\MNCATNONCATLOS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 Factors By State"/>
      <sheetName val="Development of CW Cat Factors"/>
      <sheetName val="Development of Credibility"/>
      <sheetName val="Development of Balancing"/>
      <sheetName val="Alabama"/>
      <sheetName val="Alaska"/>
      <sheetName val="Arizona"/>
      <sheetName val="Arkansas"/>
      <sheetName val="California"/>
      <sheetName val="Colorado"/>
      <sheetName val="Connecticut"/>
      <sheetName val="Delaware"/>
      <sheetName val="District of Columbia"/>
      <sheetName val="Georgia"/>
      <sheetName val="Hawaii"/>
      <sheetName val="Idaho"/>
      <sheetName val="Illinois"/>
      <sheetName val="Indiana"/>
      <sheetName val="Iowa"/>
      <sheetName val="Kansas"/>
      <sheetName val="Kentucky"/>
      <sheetName val="Louisiana"/>
      <sheetName val="Maine"/>
      <sheetName val="Maryland"/>
      <sheetName val="Michigan"/>
      <sheetName val="MICH-CON-OTA"/>
      <sheetName val="Mississippi"/>
      <sheetName val="Missouri"/>
      <sheetName val="Montana"/>
      <sheetName val="Nebraska"/>
      <sheetName val="Nevada"/>
      <sheetName val="New Hampshire"/>
      <sheetName val="New Mexico"/>
      <sheetName val="New York"/>
      <sheetName val="North Carolina"/>
      <sheetName val="North Dakota"/>
      <sheetName val="Ohio"/>
      <sheetName val="Oklahoma"/>
      <sheetName val="Oregon"/>
      <sheetName val="Pennsylvania"/>
      <sheetName val="Rhode Island"/>
      <sheetName val="South Carolina"/>
      <sheetName val="South Dakota"/>
      <sheetName val="Tennessee"/>
      <sheetName val="Texas"/>
      <sheetName val="Utah"/>
      <sheetName val="Vermont"/>
      <sheetName val="Virginia"/>
      <sheetName val="Washington"/>
      <sheetName val="West Virginia"/>
      <sheetName val="Wisconsin"/>
      <sheetName val="Wyoming"/>
      <sheetName val="ULAE &amp; Hurricane factors "/>
      <sheetName val="Data"/>
    </sheetNames>
    <sheetDataSet>
      <sheetData sheetId="1">
        <row r="5">
          <cell r="C5">
            <v>0.213</v>
          </cell>
        </row>
        <row r="6">
          <cell r="C6">
            <v>0.328</v>
          </cell>
        </row>
        <row r="7">
          <cell r="C7">
            <v>0.391</v>
          </cell>
        </row>
        <row r="8">
          <cell r="C8">
            <v>0.437</v>
          </cell>
        </row>
        <row r="9">
          <cell r="C9">
            <v>0.402</v>
          </cell>
        </row>
        <row r="10">
          <cell r="C10">
            <v>0.297</v>
          </cell>
        </row>
        <row r="11">
          <cell r="C11">
            <v>0.208</v>
          </cell>
        </row>
        <row r="12">
          <cell r="C12">
            <v>0.289</v>
          </cell>
        </row>
        <row r="13">
          <cell r="C13">
            <v>0.479</v>
          </cell>
        </row>
        <row r="14">
          <cell r="C14">
            <v>0.652</v>
          </cell>
        </row>
        <row r="15">
          <cell r="C15">
            <v>0.594</v>
          </cell>
        </row>
        <row r="16">
          <cell r="C16">
            <v>0.729</v>
          </cell>
        </row>
        <row r="17">
          <cell r="C17">
            <v>0.545</v>
          </cell>
        </row>
        <row r="18">
          <cell r="C18">
            <v>0.693</v>
          </cell>
        </row>
        <row r="19">
          <cell r="C19">
            <v>0.71</v>
          </cell>
        </row>
        <row r="20">
          <cell r="C20">
            <v>0.711</v>
          </cell>
        </row>
        <row r="21">
          <cell r="C21">
            <v>0.261</v>
          </cell>
        </row>
        <row r="22">
          <cell r="C22">
            <v>0.409</v>
          </cell>
        </row>
        <row r="23">
          <cell r="C23">
            <v>0.448</v>
          </cell>
        </row>
        <row r="24">
          <cell r="C24">
            <v>0.607</v>
          </cell>
        </row>
        <row r="25">
          <cell r="C25">
            <v>0.441</v>
          </cell>
        </row>
        <row r="26">
          <cell r="C26">
            <v>0.39</v>
          </cell>
        </row>
      </sheetData>
      <sheetData sheetId="2">
        <row r="13">
          <cell r="C13">
            <v>0.903</v>
          </cell>
        </row>
      </sheetData>
      <sheetData sheetId="3">
        <row r="50">
          <cell r="Y50">
            <v>1.202</v>
          </cell>
        </row>
      </sheetData>
      <sheetData sheetId="52">
        <row r="1">
          <cell r="B1">
            <v>1.118</v>
          </cell>
        </row>
      </sheetData>
      <sheetData sheetId="53">
        <row r="2">
          <cell r="B2">
            <v>1</v>
          </cell>
          <cell r="C2">
            <v>2002</v>
          </cell>
          <cell r="D2">
            <v>10773705</v>
          </cell>
          <cell r="E2">
            <v>2931000</v>
          </cell>
          <cell r="G2" t="str">
            <v>Alabama</v>
          </cell>
          <cell r="H2">
            <v>1</v>
          </cell>
        </row>
        <row r="3">
          <cell r="B3">
            <v>2</v>
          </cell>
          <cell r="C3">
            <v>2002</v>
          </cell>
          <cell r="D3">
            <v>19816407</v>
          </cell>
          <cell r="E3">
            <v>13248000</v>
          </cell>
          <cell r="G3" t="str">
            <v>Alaska</v>
          </cell>
          <cell r="H3">
            <v>51</v>
          </cell>
        </row>
        <row r="4">
          <cell r="B4">
            <v>3</v>
          </cell>
          <cell r="C4">
            <v>2002</v>
          </cell>
          <cell r="D4">
            <v>3949900</v>
          </cell>
          <cell r="E4">
            <v>822000</v>
          </cell>
          <cell r="G4" t="str">
            <v>Arizona</v>
          </cell>
          <cell r="H4">
            <v>2</v>
          </cell>
        </row>
        <row r="5">
          <cell r="B5">
            <v>4</v>
          </cell>
          <cell r="C5">
            <v>2002</v>
          </cell>
          <cell r="D5">
            <v>173969523</v>
          </cell>
          <cell r="E5">
            <v>33125000</v>
          </cell>
          <cell r="G5" t="str">
            <v>Arkansas</v>
          </cell>
          <cell r="H5">
            <v>3</v>
          </cell>
        </row>
        <row r="6">
          <cell r="B6">
            <v>5</v>
          </cell>
          <cell r="C6">
            <v>2002</v>
          </cell>
          <cell r="D6">
            <v>16636571</v>
          </cell>
          <cell r="E6">
            <v>6571000</v>
          </cell>
          <cell r="G6" t="str">
            <v>California</v>
          </cell>
          <cell r="H6">
            <v>4</v>
          </cell>
        </row>
        <row r="7">
          <cell r="B7">
            <v>6</v>
          </cell>
          <cell r="C7">
            <v>2002</v>
          </cell>
          <cell r="D7">
            <v>19328029</v>
          </cell>
          <cell r="E7">
            <v>1293000</v>
          </cell>
          <cell r="G7" t="str">
            <v>Colorado</v>
          </cell>
          <cell r="H7">
            <v>5</v>
          </cell>
        </row>
        <row r="8">
          <cell r="B8">
            <v>7</v>
          </cell>
          <cell r="C8">
            <v>2002</v>
          </cell>
          <cell r="D8">
            <v>2090372</v>
          </cell>
          <cell r="E8">
            <v>17000</v>
          </cell>
          <cell r="G8" t="str">
            <v>Connecticut</v>
          </cell>
          <cell r="H8">
            <v>6</v>
          </cell>
        </row>
        <row r="9">
          <cell r="B9">
            <v>8</v>
          </cell>
          <cell r="C9">
            <v>2002</v>
          </cell>
          <cell r="D9">
            <v>2034882</v>
          </cell>
          <cell r="E9">
            <v>153000</v>
          </cell>
          <cell r="G9" t="str">
            <v>Delaware</v>
          </cell>
          <cell r="H9">
            <v>7</v>
          </cell>
        </row>
        <row r="10">
          <cell r="B10">
            <v>9</v>
          </cell>
          <cell r="C10">
            <v>2002</v>
          </cell>
          <cell r="D10">
            <v>51924445</v>
          </cell>
          <cell r="E10">
            <v>2563000</v>
          </cell>
          <cell r="G10" t="str">
            <v>District of Columbia</v>
          </cell>
          <cell r="H10">
            <v>8</v>
          </cell>
        </row>
        <row r="11">
          <cell r="B11">
            <v>10</v>
          </cell>
          <cell r="C11">
            <v>2002</v>
          </cell>
          <cell r="D11">
            <v>32864453</v>
          </cell>
          <cell r="E11">
            <v>7177000</v>
          </cell>
          <cell r="G11" t="str">
            <v>Florida</v>
          </cell>
          <cell r="H11">
            <v>9</v>
          </cell>
        </row>
        <row r="12">
          <cell r="B12">
            <v>11</v>
          </cell>
          <cell r="C12">
            <v>2002</v>
          </cell>
          <cell r="D12">
            <v>4829442</v>
          </cell>
          <cell r="E12">
            <v>18000</v>
          </cell>
          <cell r="G12" t="str">
            <v>Georgia</v>
          </cell>
          <cell r="H12">
            <v>10</v>
          </cell>
        </row>
        <row r="13">
          <cell r="B13">
            <v>12</v>
          </cell>
          <cell r="C13">
            <v>2002</v>
          </cell>
          <cell r="D13">
            <v>65299661</v>
          </cell>
          <cell r="E13">
            <v>19284000</v>
          </cell>
          <cell r="G13" t="str">
            <v>Hawaii</v>
          </cell>
          <cell r="H13">
            <v>50</v>
          </cell>
        </row>
        <row r="14">
          <cell r="B14">
            <v>13</v>
          </cell>
          <cell r="C14">
            <v>2002</v>
          </cell>
          <cell r="D14">
            <v>13596071</v>
          </cell>
          <cell r="E14">
            <v>8469000</v>
          </cell>
          <cell r="G14" t="str">
            <v>Idaho</v>
          </cell>
          <cell r="H14">
            <v>11</v>
          </cell>
        </row>
        <row r="15">
          <cell r="B15">
            <v>14</v>
          </cell>
          <cell r="C15">
            <v>2002</v>
          </cell>
          <cell r="D15">
            <v>2979789</v>
          </cell>
          <cell r="E15">
            <v>257000</v>
          </cell>
          <cell r="G15" t="str">
            <v>Illinois</v>
          </cell>
          <cell r="H15">
            <v>12</v>
          </cell>
        </row>
        <row r="16">
          <cell r="B16">
            <v>15</v>
          </cell>
          <cell r="C16">
            <v>2002</v>
          </cell>
          <cell r="D16">
            <v>3398248</v>
          </cell>
          <cell r="E16">
            <v>4008000</v>
          </cell>
          <cell r="G16" t="str">
            <v>Indiana</v>
          </cell>
          <cell r="H16">
            <v>13</v>
          </cell>
        </row>
        <row r="17">
          <cell r="B17">
            <v>16</v>
          </cell>
          <cell r="C17">
            <v>2002</v>
          </cell>
          <cell r="D17">
            <v>7974696</v>
          </cell>
          <cell r="E17">
            <v>12915000</v>
          </cell>
          <cell r="G17" t="str">
            <v>Iowa</v>
          </cell>
          <cell r="H17">
            <v>14</v>
          </cell>
        </row>
        <row r="18">
          <cell r="B18">
            <v>17</v>
          </cell>
          <cell r="C18">
            <v>2002</v>
          </cell>
          <cell r="D18">
            <v>15241146</v>
          </cell>
          <cell r="E18">
            <v>9104000</v>
          </cell>
          <cell r="G18" t="str">
            <v>Kansas</v>
          </cell>
          <cell r="H18">
            <v>15</v>
          </cell>
        </row>
        <row r="19">
          <cell r="B19">
            <v>18</v>
          </cell>
          <cell r="C19">
            <v>2002</v>
          </cell>
          <cell r="D19">
            <v>3153436</v>
          </cell>
          <cell r="E19">
            <v>60000</v>
          </cell>
          <cell r="G19" t="str">
            <v>Kentucky</v>
          </cell>
          <cell r="H19">
            <v>16</v>
          </cell>
        </row>
        <row r="20">
          <cell r="B20">
            <v>19</v>
          </cell>
          <cell r="C20">
            <v>2002</v>
          </cell>
          <cell r="D20">
            <v>33001364</v>
          </cell>
          <cell r="E20">
            <v>29604000</v>
          </cell>
          <cell r="G20" t="str">
            <v>Louisiana</v>
          </cell>
          <cell r="H20">
            <v>17</v>
          </cell>
        </row>
        <row r="21">
          <cell r="B21">
            <v>21</v>
          </cell>
          <cell r="C21">
            <v>2002</v>
          </cell>
          <cell r="D21">
            <v>34040720</v>
          </cell>
          <cell r="E21">
            <v>7723000</v>
          </cell>
          <cell r="G21" t="str">
            <v>Maine</v>
          </cell>
          <cell r="H21">
            <v>18</v>
          </cell>
        </row>
        <row r="22">
          <cell r="B22">
            <v>22</v>
          </cell>
          <cell r="C22">
            <v>2002</v>
          </cell>
          <cell r="D22">
            <v>8528088</v>
          </cell>
          <cell r="E22">
            <v>8347000</v>
          </cell>
          <cell r="G22" t="str">
            <v>Maryland</v>
          </cell>
          <cell r="H22">
            <v>19</v>
          </cell>
        </row>
        <row r="23">
          <cell r="B23">
            <v>23</v>
          </cell>
          <cell r="C23">
            <v>2002</v>
          </cell>
          <cell r="D23">
            <v>4644012</v>
          </cell>
          <cell r="E23">
            <v>1978000</v>
          </cell>
          <cell r="G23" t="str">
            <v>Michigan</v>
          </cell>
          <cell r="H23">
            <v>21</v>
          </cell>
        </row>
        <row r="24">
          <cell r="B24">
            <v>24</v>
          </cell>
          <cell r="C24">
            <v>2002</v>
          </cell>
          <cell r="D24">
            <v>8277120</v>
          </cell>
          <cell r="E24">
            <v>5806000</v>
          </cell>
          <cell r="G24" t="str">
            <v>Minnesota</v>
          </cell>
          <cell r="H24">
            <v>22</v>
          </cell>
        </row>
        <row r="25">
          <cell r="B25">
            <v>25</v>
          </cell>
          <cell r="C25">
            <v>2002</v>
          </cell>
          <cell r="D25">
            <v>1399799</v>
          </cell>
          <cell r="E25">
            <v>-16000</v>
          </cell>
          <cell r="G25" t="str">
            <v>Mississippi</v>
          </cell>
          <cell r="H25">
            <v>23</v>
          </cell>
        </row>
        <row r="26">
          <cell r="B26">
            <v>26</v>
          </cell>
          <cell r="C26">
            <v>2002</v>
          </cell>
          <cell r="D26">
            <v>2583685</v>
          </cell>
          <cell r="E26">
            <v>2177000</v>
          </cell>
          <cell r="G26" t="str">
            <v>Missouri</v>
          </cell>
          <cell r="H26">
            <v>24</v>
          </cell>
        </row>
        <row r="27">
          <cell r="B27">
            <v>27</v>
          </cell>
          <cell r="C27">
            <v>2002</v>
          </cell>
          <cell r="D27">
            <v>11138041</v>
          </cell>
          <cell r="E27">
            <v>6581000</v>
          </cell>
          <cell r="G27" t="str">
            <v>Montana</v>
          </cell>
          <cell r="H27">
            <v>25</v>
          </cell>
        </row>
        <row r="28">
          <cell r="B28">
            <v>28</v>
          </cell>
          <cell r="C28">
            <v>2002</v>
          </cell>
          <cell r="D28">
            <v>2984380</v>
          </cell>
          <cell r="E28">
            <v>207000</v>
          </cell>
          <cell r="G28" t="str">
            <v>Nebraska</v>
          </cell>
          <cell r="H28">
            <v>26</v>
          </cell>
        </row>
        <row r="29">
          <cell r="B29">
            <v>29</v>
          </cell>
          <cell r="C29">
            <v>2002</v>
          </cell>
          <cell r="D29">
            <v>39561972</v>
          </cell>
          <cell r="E29">
            <v>1678000</v>
          </cell>
          <cell r="G29" t="str">
            <v>Nevada</v>
          </cell>
          <cell r="H29">
            <v>27</v>
          </cell>
        </row>
        <row r="30">
          <cell r="B30">
            <v>30</v>
          </cell>
          <cell r="C30">
            <v>2002</v>
          </cell>
          <cell r="D30">
            <v>6650378</v>
          </cell>
          <cell r="E30">
            <v>47000</v>
          </cell>
          <cell r="G30" t="str">
            <v>New Hampshire</v>
          </cell>
          <cell r="H30">
            <v>28</v>
          </cell>
        </row>
        <row r="31">
          <cell r="B31">
            <v>31</v>
          </cell>
          <cell r="C31">
            <v>2002</v>
          </cell>
          <cell r="D31">
            <v>121747896</v>
          </cell>
          <cell r="E31">
            <v>5029000</v>
          </cell>
          <cell r="G31" t="str">
            <v>New Jersey</v>
          </cell>
          <cell r="H31">
            <v>29</v>
          </cell>
        </row>
        <row r="32">
          <cell r="B32">
            <v>32</v>
          </cell>
          <cell r="C32">
            <v>2002</v>
          </cell>
          <cell r="D32">
            <v>26233233</v>
          </cell>
          <cell r="E32">
            <v>17752000</v>
          </cell>
          <cell r="G32" t="str">
            <v>New Mexico</v>
          </cell>
          <cell r="H32">
            <v>30</v>
          </cell>
        </row>
        <row r="33">
          <cell r="B33">
            <v>33</v>
          </cell>
          <cell r="C33">
            <v>2002</v>
          </cell>
          <cell r="D33">
            <v>318687</v>
          </cell>
          <cell r="E33">
            <v>30000</v>
          </cell>
          <cell r="G33" t="str">
            <v>New York</v>
          </cell>
          <cell r="H33">
            <v>31</v>
          </cell>
        </row>
        <row r="34">
          <cell r="B34">
            <v>34</v>
          </cell>
          <cell r="C34">
            <v>2002</v>
          </cell>
          <cell r="D34">
            <v>30894013</v>
          </cell>
          <cell r="E34">
            <v>11810000</v>
          </cell>
          <cell r="G34" t="str">
            <v>North Carolina</v>
          </cell>
          <cell r="H34">
            <v>32</v>
          </cell>
        </row>
        <row r="35">
          <cell r="B35">
            <v>35</v>
          </cell>
          <cell r="C35">
            <v>2002</v>
          </cell>
          <cell r="D35">
            <v>6191941</v>
          </cell>
          <cell r="E35">
            <v>2214000</v>
          </cell>
          <cell r="G35" t="str">
            <v>North Dakota</v>
          </cell>
          <cell r="H35">
            <v>33</v>
          </cell>
        </row>
        <row r="36">
          <cell r="B36">
            <v>36</v>
          </cell>
          <cell r="C36">
            <v>2002</v>
          </cell>
          <cell r="D36">
            <v>14629981</v>
          </cell>
          <cell r="E36">
            <v>5669000</v>
          </cell>
          <cell r="G36" t="str">
            <v>Ohio</v>
          </cell>
          <cell r="H36">
            <v>34</v>
          </cell>
        </row>
        <row r="37">
          <cell r="B37">
            <v>37</v>
          </cell>
          <cell r="C37">
            <v>2002</v>
          </cell>
          <cell r="D37">
            <v>50173789</v>
          </cell>
          <cell r="E37">
            <v>4174000</v>
          </cell>
          <cell r="G37" t="str">
            <v>Oklahoma</v>
          </cell>
          <cell r="H37">
            <v>35</v>
          </cell>
        </row>
        <row r="38">
          <cell r="B38">
            <v>38</v>
          </cell>
          <cell r="C38">
            <v>2002</v>
          </cell>
          <cell r="D38">
            <v>3398013</v>
          </cell>
          <cell r="E38">
            <v>174000</v>
          </cell>
          <cell r="G38" t="str">
            <v>Oregon</v>
          </cell>
          <cell r="H38">
            <v>36</v>
          </cell>
        </row>
        <row r="39">
          <cell r="B39">
            <v>39</v>
          </cell>
          <cell r="C39">
            <v>2002</v>
          </cell>
          <cell r="D39">
            <v>19428478</v>
          </cell>
          <cell r="E39">
            <v>9529000</v>
          </cell>
          <cell r="G39" t="str">
            <v>Pennsylvania</v>
          </cell>
          <cell r="H39">
            <v>37</v>
          </cell>
        </row>
        <row r="40">
          <cell r="B40">
            <v>40</v>
          </cell>
          <cell r="C40">
            <v>2002</v>
          </cell>
          <cell r="D40">
            <v>325076</v>
          </cell>
          <cell r="E40">
            <v>14000</v>
          </cell>
          <cell r="G40" t="str">
            <v>Rhode Island</v>
          </cell>
          <cell r="H40">
            <v>38</v>
          </cell>
        </row>
        <row r="41">
          <cell r="B41">
            <v>41</v>
          </cell>
          <cell r="C41">
            <v>2002</v>
          </cell>
          <cell r="D41">
            <v>12990103</v>
          </cell>
          <cell r="E41">
            <v>13162000</v>
          </cell>
          <cell r="G41" t="str">
            <v>South Carolina</v>
          </cell>
          <cell r="H41">
            <v>39</v>
          </cell>
        </row>
        <row r="42">
          <cell r="B42">
            <v>42</v>
          </cell>
          <cell r="C42">
            <v>2002</v>
          </cell>
          <cell r="D42">
            <v>76601512</v>
          </cell>
          <cell r="E42">
            <v>106072000</v>
          </cell>
          <cell r="G42" t="str">
            <v>South Dakota</v>
          </cell>
          <cell r="H42">
            <v>40</v>
          </cell>
        </row>
        <row r="43">
          <cell r="B43">
            <v>43</v>
          </cell>
          <cell r="C43">
            <v>2002</v>
          </cell>
          <cell r="D43">
            <v>14031202</v>
          </cell>
          <cell r="E43">
            <v>2977000</v>
          </cell>
          <cell r="G43" t="str">
            <v>Tennessee</v>
          </cell>
          <cell r="H43">
            <v>41</v>
          </cell>
        </row>
        <row r="44">
          <cell r="B44">
            <v>44</v>
          </cell>
          <cell r="C44">
            <v>2002</v>
          </cell>
          <cell r="D44">
            <v>1844109</v>
          </cell>
          <cell r="E44">
            <v>57000</v>
          </cell>
          <cell r="G44" t="str">
            <v>Texas</v>
          </cell>
          <cell r="H44">
            <v>42</v>
          </cell>
        </row>
        <row r="45">
          <cell r="B45">
            <v>45</v>
          </cell>
          <cell r="C45">
            <v>2002</v>
          </cell>
          <cell r="D45">
            <v>34064957</v>
          </cell>
          <cell r="E45">
            <v>13400000</v>
          </cell>
          <cell r="G45" t="str">
            <v>Utah</v>
          </cell>
          <cell r="H45">
            <v>43</v>
          </cell>
        </row>
        <row r="46">
          <cell r="B46">
            <v>46</v>
          </cell>
          <cell r="C46">
            <v>2002</v>
          </cell>
          <cell r="D46">
            <v>27998386</v>
          </cell>
          <cell r="E46">
            <v>17000</v>
          </cell>
          <cell r="G46" t="str">
            <v>Vermont</v>
          </cell>
          <cell r="H46">
            <v>44</v>
          </cell>
        </row>
        <row r="47">
          <cell r="B47">
            <v>47</v>
          </cell>
          <cell r="C47">
            <v>2002</v>
          </cell>
          <cell r="D47">
            <v>3423111</v>
          </cell>
          <cell r="E47">
            <v>5268000</v>
          </cell>
          <cell r="G47" t="str">
            <v>Virginia</v>
          </cell>
          <cell r="H47">
            <v>45</v>
          </cell>
        </row>
        <row r="48">
          <cell r="B48">
            <v>48</v>
          </cell>
          <cell r="C48">
            <v>2002</v>
          </cell>
          <cell r="D48">
            <v>7910481</v>
          </cell>
          <cell r="E48">
            <v>553000</v>
          </cell>
          <cell r="G48" t="str">
            <v>Washington</v>
          </cell>
          <cell r="H48">
            <v>46</v>
          </cell>
        </row>
        <row r="49">
          <cell r="B49">
            <v>49</v>
          </cell>
          <cell r="C49">
            <v>2002</v>
          </cell>
          <cell r="D49">
            <v>717398</v>
          </cell>
          <cell r="E49">
            <v>1136000</v>
          </cell>
          <cell r="G49" t="str">
            <v>West Virginia</v>
          </cell>
          <cell r="H49">
            <v>47</v>
          </cell>
        </row>
        <row r="50">
          <cell r="B50">
            <v>50</v>
          </cell>
          <cell r="C50">
            <v>2002</v>
          </cell>
          <cell r="D50">
            <v>6266266</v>
          </cell>
          <cell r="E50">
            <v>0</v>
          </cell>
          <cell r="G50" t="str">
            <v>Wisconsin</v>
          </cell>
          <cell r="H50">
            <v>48</v>
          </cell>
        </row>
        <row r="51">
          <cell r="B51">
            <v>51</v>
          </cell>
          <cell r="C51">
            <v>2002</v>
          </cell>
          <cell r="D51">
            <v>6072575</v>
          </cell>
          <cell r="E51">
            <v>2000</v>
          </cell>
          <cell r="G51" t="str">
            <v>Wyoming</v>
          </cell>
          <cell r="H51">
            <v>49</v>
          </cell>
        </row>
        <row r="52">
          <cell r="B52">
            <v>98</v>
          </cell>
          <cell r="C52">
            <v>2002</v>
          </cell>
          <cell r="D52">
            <v>1067931542</v>
          </cell>
          <cell r="E52">
            <v>384995000</v>
          </cell>
        </row>
        <row r="53">
          <cell r="B53">
            <v>99</v>
          </cell>
          <cell r="C53">
            <v>2002</v>
          </cell>
          <cell r="D53">
            <v>1016007097</v>
          </cell>
          <cell r="E53">
            <v>382432000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4">
          <cell r="G44">
            <v>0.7297296383505404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AB60"/>
  <sheetViews>
    <sheetView tabSelected="1" zoomScale="85" zoomScaleNormal="85" workbookViewId="0" topLeftCell="A1">
      <selection activeCell="A2" sqref="A2"/>
    </sheetView>
  </sheetViews>
  <sheetFormatPr defaultColWidth="9.140625" defaultRowHeight="12.75"/>
  <cols>
    <col min="1" max="2" width="9.140625" style="3" customWidth="1"/>
    <col min="3" max="3" width="2.57421875" style="3" customWidth="1"/>
    <col min="4" max="4" width="8.8515625" style="3" customWidth="1"/>
    <col min="5" max="5" width="0" style="3" hidden="1" customWidth="1"/>
    <col min="6" max="6" width="13.57421875" style="3" customWidth="1"/>
    <col min="7" max="7" width="6.00390625" style="3" customWidth="1"/>
    <col min="8" max="8" width="10.28125" style="3" hidden="1" customWidth="1"/>
    <col min="9" max="9" width="14.00390625" style="3" customWidth="1"/>
    <col min="10" max="10" width="2.57421875" style="3" customWidth="1"/>
    <col min="11" max="11" width="6.8515625" style="3" customWidth="1"/>
    <col min="12" max="14" width="9.140625" style="3" customWidth="1"/>
    <col min="15" max="15" width="8.7109375" style="3" customWidth="1"/>
    <col min="16" max="16" width="9.8515625" style="3" customWidth="1"/>
    <col min="17" max="17" width="1.8515625" style="3" customWidth="1"/>
    <col min="18" max="18" width="9.140625" style="3" customWidth="1"/>
    <col min="19" max="19" width="8.8515625" style="3" hidden="1" customWidth="1"/>
    <col min="20" max="20" width="9.140625" style="3" customWidth="1"/>
    <col min="21" max="22" width="2.421875" style="3" customWidth="1"/>
    <col min="23" max="23" width="10.8515625" style="3" hidden="1" customWidth="1"/>
    <col min="24" max="24" width="9.140625" style="3" hidden="1" customWidth="1"/>
    <col min="25" max="25" width="12.8515625" style="3" hidden="1" customWidth="1"/>
    <col min="26" max="26" width="9.140625" style="3" customWidth="1"/>
    <col min="27" max="27" width="8.7109375" style="3" customWidth="1"/>
    <col min="28" max="28" width="9.140625" style="3" hidden="1" customWidth="1"/>
    <col min="29" max="16384" width="9.140625" style="3" customWidth="1"/>
  </cols>
  <sheetData>
    <row r="1" spans="1:2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</row>
    <row r="2" spans="1:28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AB2" s="3" t="s">
        <v>2</v>
      </c>
    </row>
    <row r="3" spans="1:28" ht="15.7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AB3" s="3">
        <v>22</v>
      </c>
    </row>
    <row r="4" spans="1:21" ht="15.75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</row>
    <row r="5" spans="1:21" ht="15.75">
      <c r="A5" s="4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2"/>
      <c r="S5" s="2"/>
      <c r="T5" s="2"/>
      <c r="U5" s="2"/>
    </row>
    <row r="6" spans="1:20" ht="15.75">
      <c r="A6" s="5"/>
      <c r="B6" s="6" t="s">
        <v>5</v>
      </c>
      <c r="C6" s="6"/>
      <c r="D6" s="6"/>
      <c r="E6" s="5"/>
      <c r="F6" s="6" t="s">
        <v>6</v>
      </c>
      <c r="G6" s="6"/>
      <c r="H6" s="5"/>
      <c r="I6" s="6" t="s">
        <v>7</v>
      </c>
      <c r="J6" s="5"/>
      <c r="K6" s="5"/>
      <c r="L6" s="6" t="s">
        <v>8</v>
      </c>
      <c r="M6" s="5"/>
      <c r="N6" s="7" t="s">
        <v>9</v>
      </c>
      <c r="P6" s="8" t="s">
        <v>10</v>
      </c>
      <c r="T6" s="8" t="s">
        <v>11</v>
      </c>
    </row>
    <row r="7" spans="1:20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T7" s="9" t="s">
        <v>12</v>
      </c>
    </row>
    <row r="8" spans="1:25" ht="15.75">
      <c r="A8" s="5"/>
      <c r="B8" s="5"/>
      <c r="C8" s="5"/>
      <c r="D8" s="5"/>
      <c r="E8" s="5"/>
      <c r="F8" s="6" t="s">
        <v>13</v>
      </c>
      <c r="G8" s="6"/>
      <c r="H8" s="5"/>
      <c r="I8" s="6" t="s">
        <v>14</v>
      </c>
      <c r="J8" s="5"/>
      <c r="K8" s="5"/>
      <c r="L8" s="6" t="s">
        <v>15</v>
      </c>
      <c r="M8" s="5"/>
      <c r="N8" s="6" t="s">
        <v>16</v>
      </c>
      <c r="T8" s="9" t="s">
        <v>17</v>
      </c>
      <c r="Y8" s="3" t="s">
        <v>18</v>
      </c>
    </row>
    <row r="9" spans="1:25" ht="15.75">
      <c r="A9" s="5"/>
      <c r="B9" s="6" t="s">
        <v>19</v>
      </c>
      <c r="C9" s="6"/>
      <c r="D9" s="6"/>
      <c r="E9" s="5"/>
      <c r="F9" s="6" t="s">
        <v>20</v>
      </c>
      <c r="G9" s="6"/>
      <c r="H9" s="5"/>
      <c r="I9" s="6" t="s">
        <v>21</v>
      </c>
      <c r="J9" s="5"/>
      <c r="K9" s="5"/>
      <c r="L9" s="6" t="s">
        <v>14</v>
      </c>
      <c r="M9" s="5"/>
      <c r="N9" s="6" t="s">
        <v>14</v>
      </c>
      <c r="P9" s="10"/>
      <c r="Q9" s="10"/>
      <c r="R9" s="10"/>
      <c r="S9" s="10"/>
      <c r="T9" s="9" t="s">
        <v>22</v>
      </c>
      <c r="Y9" s="3" t="s">
        <v>23</v>
      </c>
    </row>
    <row r="10" spans="1:25" ht="15.75">
      <c r="A10" s="5"/>
      <c r="B10" s="11" t="s">
        <v>24</v>
      </c>
      <c r="C10" s="11"/>
      <c r="D10" s="11"/>
      <c r="E10" s="12"/>
      <c r="F10" s="11" t="s">
        <v>25</v>
      </c>
      <c r="G10" s="11"/>
      <c r="H10" s="12"/>
      <c r="I10" s="11" t="s">
        <v>26</v>
      </c>
      <c r="J10" s="12"/>
      <c r="K10" s="12"/>
      <c r="L10" s="11" t="s">
        <v>27</v>
      </c>
      <c r="M10" s="12"/>
      <c r="N10" s="11" t="s">
        <v>27</v>
      </c>
      <c r="P10" s="10" t="s">
        <v>12</v>
      </c>
      <c r="Q10" s="10"/>
      <c r="R10" s="10"/>
      <c r="S10" s="10"/>
      <c r="T10" s="13">
        <f>ROUND(+P45+3*P47,3)</f>
        <v>17.005</v>
      </c>
      <c r="U10" s="14" t="str">
        <f>IF(SUM(P22:P43)=SUM(T22:T43),"**"," ")</f>
        <v> </v>
      </c>
      <c r="W10" s="3" t="s">
        <v>28</v>
      </c>
      <c r="Y10" s="3">
        <v>1</v>
      </c>
    </row>
    <row r="11" spans="1:13" ht="15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7" ht="15.75" hidden="1">
      <c r="A12" s="16"/>
      <c r="B12" s="17">
        <v>1971</v>
      </c>
      <c r="C12" s="17"/>
      <c r="D12" s="17"/>
      <c r="E12" s="18"/>
      <c r="F12" s="19">
        <v>583229.4411189941</v>
      </c>
      <c r="G12" s="19"/>
      <c r="H12" s="19"/>
      <c r="I12" s="19">
        <v>0</v>
      </c>
      <c r="J12" s="15"/>
      <c r="K12" s="15"/>
      <c r="L12" s="20">
        <f aca="true" t="shared" si="0" ref="L12:L21">ROUND(I12/F12,4)</f>
        <v>0</v>
      </c>
      <c r="M12" s="20"/>
      <c r="N12" s="21">
        <v>0.10984421988572497</v>
      </c>
      <c r="P12" s="21">
        <f aca="true" t="shared" si="1" ref="P12:P21">+L12/N12</f>
        <v>0</v>
      </c>
      <c r="Q12" s="21"/>
    </row>
    <row r="13" spans="1:17" ht="15.75" hidden="1">
      <c r="A13" s="16"/>
      <c r="B13" s="17">
        <v>1972</v>
      </c>
      <c r="C13" s="17"/>
      <c r="D13" s="17"/>
      <c r="E13" s="18"/>
      <c r="F13" s="19">
        <v>658707.2918651769</v>
      </c>
      <c r="G13" s="19"/>
      <c r="H13" s="19"/>
      <c r="I13" s="19">
        <v>77000</v>
      </c>
      <c r="J13" s="15"/>
      <c r="K13" s="15"/>
      <c r="L13" s="20">
        <f t="shared" si="0"/>
        <v>0.1169</v>
      </c>
      <c r="M13" s="20"/>
      <c r="N13" s="21">
        <v>0.09429679171298838</v>
      </c>
      <c r="P13" s="21">
        <f t="shared" si="1"/>
        <v>1.2397028348091537</v>
      </c>
      <c r="Q13" s="21"/>
    </row>
    <row r="14" spans="1:17" ht="15.75" hidden="1">
      <c r="A14" s="16"/>
      <c r="B14" s="17">
        <v>1973</v>
      </c>
      <c r="C14" s="17"/>
      <c r="D14" s="17"/>
      <c r="E14" s="18"/>
      <c r="F14" s="19">
        <v>743953.0067684448</v>
      </c>
      <c r="G14" s="19"/>
      <c r="H14" s="19"/>
      <c r="I14" s="19">
        <v>335000</v>
      </c>
      <c r="J14" s="15"/>
      <c r="K14" s="15"/>
      <c r="L14" s="20">
        <f t="shared" si="0"/>
        <v>0.4503</v>
      </c>
      <c r="M14" s="20"/>
      <c r="N14" s="21">
        <v>0.1275969919096901</v>
      </c>
      <c r="P14" s="21">
        <f t="shared" si="1"/>
        <v>3.529080061062183</v>
      </c>
      <c r="Q14" s="21"/>
    </row>
    <row r="15" spans="1:17" ht="15.75" hidden="1">
      <c r="A15" s="16"/>
      <c r="B15" s="17">
        <v>1974</v>
      </c>
      <c r="C15" s="17"/>
      <c r="D15" s="17"/>
      <c r="E15" s="18"/>
      <c r="F15" s="19">
        <v>840230.6807817944</v>
      </c>
      <c r="G15" s="19"/>
      <c r="H15" s="19"/>
      <c r="I15" s="19">
        <v>37000</v>
      </c>
      <c r="J15" s="15"/>
      <c r="K15" s="15"/>
      <c r="L15" s="20">
        <f t="shared" si="0"/>
        <v>0.044</v>
      </c>
      <c r="M15" s="20"/>
      <c r="N15" s="21">
        <v>0.3318288894216845</v>
      </c>
      <c r="P15" s="21">
        <f t="shared" si="1"/>
        <v>0.13259846084132018</v>
      </c>
      <c r="Q15" s="21"/>
    </row>
    <row r="16" spans="1:17" ht="15.75" hidden="1">
      <c r="A16" s="16"/>
      <c r="B16" s="17">
        <v>1975</v>
      </c>
      <c r="C16" s="17"/>
      <c r="D16" s="17"/>
      <c r="E16" s="18"/>
      <c r="F16" s="19">
        <v>948968</v>
      </c>
      <c r="G16" s="19"/>
      <c r="H16" s="19"/>
      <c r="I16" s="19">
        <v>87000</v>
      </c>
      <c r="J16" s="15"/>
      <c r="K16" s="15"/>
      <c r="L16" s="20">
        <f t="shared" si="0"/>
        <v>0.0917</v>
      </c>
      <c r="M16" s="20"/>
      <c r="N16" s="21">
        <v>0.2320626487585693</v>
      </c>
      <c r="P16" s="21">
        <f t="shared" si="1"/>
        <v>0.39515191475471695</v>
      </c>
      <c r="Q16" s="21"/>
    </row>
    <row r="17" spans="1:17" ht="15.75" hidden="1">
      <c r="A17" s="16"/>
      <c r="B17" s="17">
        <v>1976</v>
      </c>
      <c r="C17" s="17"/>
      <c r="D17" s="17"/>
      <c r="E17" s="18"/>
      <c r="F17" s="19">
        <v>1114904.5053658537</v>
      </c>
      <c r="G17" s="19"/>
      <c r="H17" s="19"/>
      <c r="I17" s="19">
        <v>21000</v>
      </c>
      <c r="J17" s="15"/>
      <c r="K17" s="15"/>
      <c r="L17" s="20">
        <f t="shared" si="0"/>
        <v>0.0188</v>
      </c>
      <c r="M17" s="20"/>
      <c r="N17" s="21">
        <v>0.10020126056947092</v>
      </c>
      <c r="P17" s="21">
        <f t="shared" si="1"/>
        <v>0.18762239010921128</v>
      </c>
      <c r="Q17" s="21"/>
    </row>
    <row r="18" spans="1:17" ht="15.75" hidden="1">
      <c r="A18" s="16"/>
      <c r="B18" s="17">
        <v>1977</v>
      </c>
      <c r="C18" s="17"/>
      <c r="D18" s="17"/>
      <c r="E18" s="18"/>
      <c r="F18" s="19">
        <v>1404565.4425873198</v>
      </c>
      <c r="G18" s="19"/>
      <c r="H18" s="19"/>
      <c r="I18" s="19">
        <v>438000</v>
      </c>
      <c r="J18" s="15"/>
      <c r="K18" s="15"/>
      <c r="L18" s="20">
        <f t="shared" si="0"/>
        <v>0.3118</v>
      </c>
      <c r="M18" s="20"/>
      <c r="N18" s="21">
        <v>0.10530877258175232</v>
      </c>
      <c r="P18" s="21">
        <f t="shared" si="1"/>
        <v>2.9608169609796406</v>
      </c>
      <c r="Q18" s="21"/>
    </row>
    <row r="19" spans="1:17" ht="15.75" hidden="1">
      <c r="A19" s="16"/>
      <c r="B19" s="17">
        <v>1978</v>
      </c>
      <c r="C19" s="17"/>
      <c r="D19" s="17"/>
      <c r="E19" s="18"/>
      <c r="F19" s="19">
        <v>2077485.7537427652</v>
      </c>
      <c r="G19" s="19"/>
      <c r="H19" s="19"/>
      <c r="I19" s="19">
        <v>3023000</v>
      </c>
      <c r="J19" s="15"/>
      <c r="K19" s="15"/>
      <c r="L19" s="20">
        <f t="shared" si="0"/>
        <v>1.4551</v>
      </c>
      <c r="M19" s="20"/>
      <c r="N19" s="21">
        <v>0.20670024550172764</v>
      </c>
      <c r="P19" s="21">
        <f t="shared" si="1"/>
        <v>7.039662659654838</v>
      </c>
      <c r="Q19" s="21"/>
    </row>
    <row r="20" spans="1:17" ht="15.75" hidden="1">
      <c r="A20" s="16"/>
      <c r="B20" s="17">
        <v>1979</v>
      </c>
      <c r="C20" s="17"/>
      <c r="D20" s="17"/>
      <c r="E20" s="18"/>
      <c r="F20" s="19">
        <v>2742706.080908347</v>
      </c>
      <c r="G20" s="19"/>
      <c r="H20" s="19"/>
      <c r="I20" s="19">
        <v>1674000</v>
      </c>
      <c r="J20" s="15"/>
      <c r="K20" s="15"/>
      <c r="L20" s="20">
        <f t="shared" si="0"/>
        <v>0.6103</v>
      </c>
      <c r="M20" s="20"/>
      <c r="N20" s="21">
        <v>0.3940019982498818</v>
      </c>
      <c r="P20" s="21">
        <f t="shared" si="1"/>
        <v>1.5489769156270594</v>
      </c>
      <c r="Q20" s="21"/>
    </row>
    <row r="21" spans="1:17" ht="15.75" hidden="1">
      <c r="A21" s="16"/>
      <c r="B21" s="17">
        <v>1980</v>
      </c>
      <c r="C21" s="17"/>
      <c r="D21" s="17"/>
      <c r="E21" s="18"/>
      <c r="F21" s="19">
        <v>3341315.0131674297</v>
      </c>
      <c r="G21" s="19"/>
      <c r="H21" s="19"/>
      <c r="I21" s="19">
        <v>1020000</v>
      </c>
      <c r="J21" s="15"/>
      <c r="K21" s="15"/>
      <c r="L21" s="20">
        <f t="shared" si="0"/>
        <v>0.3053</v>
      </c>
      <c r="M21" s="20"/>
      <c r="N21" s="21">
        <v>0.2732761400510321</v>
      </c>
      <c r="P21" s="21">
        <f t="shared" si="1"/>
        <v>1.1171849834492966</v>
      </c>
      <c r="Q21" s="21"/>
    </row>
    <row r="22" spans="1:25" ht="15.75">
      <c r="A22" s="16"/>
      <c r="B22" s="22">
        <v>1981</v>
      </c>
      <c r="C22" s="22"/>
      <c r="D22" s="22"/>
      <c r="E22" s="23">
        <v>2862315</v>
      </c>
      <c r="F22" s="24">
        <f>ROUND(E22*'[2]Sheet1'!$G$44,0)</f>
        <v>2088716</v>
      </c>
      <c r="G22" s="24"/>
      <c r="H22" s="23">
        <v>875000</v>
      </c>
      <c r="I22" s="25">
        <f>ROUND(H22*'[2]Sheet1'!$G$44,0)</f>
        <v>638513</v>
      </c>
      <c r="J22" s="26"/>
      <c r="K22" s="26"/>
      <c r="L22" s="27">
        <f aca="true" t="shared" si="2" ref="L22:L43">ROUND(I22/F22,3)</f>
        <v>0.306</v>
      </c>
      <c r="M22" s="20"/>
      <c r="N22" s="28">
        <f>+'[1]Development of CW Cat Factors'!C5</f>
        <v>0.213</v>
      </c>
      <c r="P22" s="28">
        <f aca="true" t="shared" si="3" ref="P22:P43">ROUND(L22/N22,3)</f>
        <v>1.437</v>
      </c>
      <c r="Q22" s="3" t="str">
        <f aca="true" t="shared" si="4" ref="Q22:Q42">IF(P22=T22," ","**")</f>
        <v> </v>
      </c>
      <c r="S22" s="28">
        <f aca="true" t="shared" si="5" ref="S22:S43">ROUND(IF(P22&lt;T$10,P22,0),3)</f>
        <v>1.437</v>
      </c>
      <c r="T22" s="29">
        <f aca="true" t="shared" si="6" ref="T22:T43">ROUND(IF(P22&lt;T$10,P22,MAX(S$22:S$43)),3)</f>
        <v>1.437</v>
      </c>
      <c r="U22" s="3" t="str">
        <f aca="true" t="shared" si="7" ref="U22:U43">IF(T22=P22," ","**")</f>
        <v> </v>
      </c>
      <c r="W22" s="25">
        <v>875000</v>
      </c>
      <c r="Y22" s="30">
        <f aca="true" t="shared" si="8" ref="Y22:Y43">+W22</f>
        <v>875000</v>
      </c>
    </row>
    <row r="23" spans="1:25" ht="15.75">
      <c r="A23" s="16"/>
      <c r="B23" s="22">
        <v>1982</v>
      </c>
      <c r="C23" s="22"/>
      <c r="D23" s="22"/>
      <c r="E23" s="23">
        <v>2870319</v>
      </c>
      <c r="F23" s="24">
        <f>ROUND(E23*'[2]Sheet1'!$G$44,0)</f>
        <v>2094557</v>
      </c>
      <c r="G23" s="24"/>
      <c r="H23" s="23">
        <v>142000</v>
      </c>
      <c r="I23" s="25">
        <f>ROUND(H23*'[2]Sheet1'!$G$44,0)</f>
        <v>103622</v>
      </c>
      <c r="J23" s="26"/>
      <c r="K23" s="26"/>
      <c r="L23" s="27">
        <f t="shared" si="2"/>
        <v>0.049</v>
      </c>
      <c r="M23" s="20"/>
      <c r="N23" s="28">
        <f>+'[1]Development of CW Cat Factors'!C6</f>
        <v>0.328</v>
      </c>
      <c r="P23" s="28">
        <f t="shared" si="3"/>
        <v>0.149</v>
      </c>
      <c r="Q23" s="3" t="str">
        <f t="shared" si="4"/>
        <v> </v>
      </c>
      <c r="S23" s="28">
        <f t="shared" si="5"/>
        <v>0.149</v>
      </c>
      <c r="T23" s="29">
        <f t="shared" si="6"/>
        <v>0.149</v>
      </c>
      <c r="U23" s="3" t="str">
        <f t="shared" si="7"/>
        <v> </v>
      </c>
      <c r="W23" s="25">
        <v>142000</v>
      </c>
      <c r="Y23" s="30">
        <f t="shared" si="8"/>
        <v>142000</v>
      </c>
    </row>
    <row r="24" spans="1:25" ht="15.75">
      <c r="A24" s="16"/>
      <c r="B24" s="22">
        <v>1983</v>
      </c>
      <c r="C24" s="22"/>
      <c r="D24" s="22"/>
      <c r="E24" s="23">
        <v>2777245</v>
      </c>
      <c r="F24" s="24">
        <f>ROUND(E24*'[2]Sheet1'!$G$44,0)</f>
        <v>2026638</v>
      </c>
      <c r="G24" s="24"/>
      <c r="H24" s="23">
        <v>1217000</v>
      </c>
      <c r="I24" s="25">
        <f>ROUND(H24*'[2]Sheet1'!$G$44,0)</f>
        <v>888081</v>
      </c>
      <c r="J24" s="26"/>
      <c r="K24" s="26"/>
      <c r="L24" s="27">
        <f t="shared" si="2"/>
        <v>0.438</v>
      </c>
      <c r="M24" s="20"/>
      <c r="N24" s="28">
        <f>+'[1]Development of CW Cat Factors'!C7</f>
        <v>0.391</v>
      </c>
      <c r="P24" s="28">
        <f t="shared" si="3"/>
        <v>1.12</v>
      </c>
      <c r="Q24" s="3" t="str">
        <f t="shared" si="4"/>
        <v> </v>
      </c>
      <c r="S24" s="28">
        <f t="shared" si="5"/>
        <v>1.12</v>
      </c>
      <c r="T24" s="29">
        <f t="shared" si="6"/>
        <v>1.12</v>
      </c>
      <c r="U24" s="3" t="str">
        <f t="shared" si="7"/>
        <v> </v>
      </c>
      <c r="W24" s="25">
        <v>1217000</v>
      </c>
      <c r="Y24" s="30">
        <f t="shared" si="8"/>
        <v>1217000</v>
      </c>
    </row>
    <row r="25" spans="1:25" ht="15.75">
      <c r="A25" s="16"/>
      <c r="B25" s="22">
        <v>1984</v>
      </c>
      <c r="C25" s="22"/>
      <c r="D25" s="22"/>
      <c r="E25" s="23">
        <v>2821011</v>
      </c>
      <c r="F25" s="24">
        <f>ROUND(E25*'[2]Sheet1'!$G$44,0)</f>
        <v>2058575</v>
      </c>
      <c r="G25" s="24"/>
      <c r="H25" s="23">
        <v>790000</v>
      </c>
      <c r="I25" s="25">
        <f>ROUND(H25*'[2]Sheet1'!$G$44,0)</f>
        <v>576486</v>
      </c>
      <c r="J25" s="26"/>
      <c r="K25" s="26"/>
      <c r="L25" s="27">
        <f t="shared" si="2"/>
        <v>0.28</v>
      </c>
      <c r="M25" s="20"/>
      <c r="N25" s="28">
        <f>+'[1]Development of CW Cat Factors'!C8</f>
        <v>0.437</v>
      </c>
      <c r="P25" s="28">
        <f t="shared" si="3"/>
        <v>0.641</v>
      </c>
      <c r="Q25" s="3" t="str">
        <f t="shared" si="4"/>
        <v> </v>
      </c>
      <c r="S25" s="28">
        <f t="shared" si="5"/>
        <v>0.641</v>
      </c>
      <c r="T25" s="29">
        <f t="shared" si="6"/>
        <v>0.641</v>
      </c>
      <c r="U25" s="3" t="str">
        <f t="shared" si="7"/>
        <v> </v>
      </c>
      <c r="W25" s="25">
        <v>790000</v>
      </c>
      <c r="Y25" s="30">
        <f t="shared" si="8"/>
        <v>790000</v>
      </c>
    </row>
    <row r="26" spans="1:25" ht="15.75">
      <c r="A26" s="16"/>
      <c r="B26" s="22">
        <v>1985</v>
      </c>
      <c r="C26" s="22"/>
      <c r="D26" s="22"/>
      <c r="E26" s="23">
        <v>3029316</v>
      </c>
      <c r="F26" s="24">
        <f>ROUND(E26*'[2]Sheet1'!$G$44,0)</f>
        <v>2210582</v>
      </c>
      <c r="G26" s="24"/>
      <c r="H26" s="23">
        <v>25000</v>
      </c>
      <c r="I26" s="25">
        <f>ROUND(H26*'[2]Sheet1'!$G$44,0)</f>
        <v>18243</v>
      </c>
      <c r="J26" s="26"/>
      <c r="K26" s="26"/>
      <c r="L26" s="27">
        <f t="shared" si="2"/>
        <v>0.008</v>
      </c>
      <c r="M26" s="20"/>
      <c r="N26" s="28">
        <f>+'[1]Development of CW Cat Factors'!C9</f>
        <v>0.402</v>
      </c>
      <c r="P26" s="28">
        <f t="shared" si="3"/>
        <v>0.02</v>
      </c>
      <c r="Q26" s="3" t="str">
        <f t="shared" si="4"/>
        <v> </v>
      </c>
      <c r="S26" s="28">
        <f t="shared" si="5"/>
        <v>0.02</v>
      </c>
      <c r="T26" s="29">
        <f t="shared" si="6"/>
        <v>0.02</v>
      </c>
      <c r="U26" s="3" t="str">
        <f t="shared" si="7"/>
        <v> </v>
      </c>
      <c r="W26" s="25">
        <v>25000</v>
      </c>
      <c r="Y26" s="30">
        <f t="shared" si="8"/>
        <v>25000</v>
      </c>
    </row>
    <row r="27" spans="1:25" ht="15.75">
      <c r="A27" s="16"/>
      <c r="B27" s="22">
        <v>1986</v>
      </c>
      <c r="C27" s="22"/>
      <c r="D27" s="22"/>
      <c r="E27" s="23">
        <v>3539007</v>
      </c>
      <c r="F27" s="24">
        <f>ROUND(E27*'[2]Sheet1'!$G$44,0)</f>
        <v>2582518</v>
      </c>
      <c r="G27" s="24"/>
      <c r="H27" s="23">
        <v>90000</v>
      </c>
      <c r="I27" s="25">
        <f>ROUND(H27*'[2]Sheet1'!$G$44,0)</f>
        <v>65676</v>
      </c>
      <c r="J27" s="26"/>
      <c r="K27" s="26"/>
      <c r="L27" s="27">
        <f t="shared" si="2"/>
        <v>0.025</v>
      </c>
      <c r="M27" s="20"/>
      <c r="N27" s="28">
        <f>+'[1]Development of CW Cat Factors'!C10</f>
        <v>0.297</v>
      </c>
      <c r="P27" s="28">
        <f t="shared" si="3"/>
        <v>0.084</v>
      </c>
      <c r="Q27" s="3" t="str">
        <f t="shared" si="4"/>
        <v> </v>
      </c>
      <c r="S27" s="28">
        <f t="shared" si="5"/>
        <v>0.084</v>
      </c>
      <c r="T27" s="29">
        <f t="shared" si="6"/>
        <v>0.084</v>
      </c>
      <c r="U27" s="3" t="str">
        <f t="shared" si="7"/>
        <v> </v>
      </c>
      <c r="W27" s="25">
        <v>90000</v>
      </c>
      <c r="Y27" s="30">
        <f t="shared" si="8"/>
        <v>90000</v>
      </c>
    </row>
    <row r="28" spans="1:25" ht="15.75">
      <c r="A28" s="16"/>
      <c r="B28" s="22">
        <v>1987</v>
      </c>
      <c r="C28" s="22"/>
      <c r="D28" s="22"/>
      <c r="E28" s="31">
        <v>4086186</v>
      </c>
      <c r="F28" s="24">
        <f>ROUND(E28*'[2]Sheet1'!$G$44,0)</f>
        <v>2981811</v>
      </c>
      <c r="G28" s="24"/>
      <c r="H28" s="23">
        <v>871000</v>
      </c>
      <c r="I28" s="25">
        <f>ROUND(H28*'[2]Sheet1'!$G$44,0)</f>
        <v>635595</v>
      </c>
      <c r="J28" s="26"/>
      <c r="K28" s="26"/>
      <c r="L28" s="27">
        <f t="shared" si="2"/>
        <v>0.213</v>
      </c>
      <c r="M28" s="20"/>
      <c r="N28" s="28">
        <f>+'[1]Development of CW Cat Factors'!C11</f>
        <v>0.208</v>
      </c>
      <c r="P28" s="28">
        <f t="shared" si="3"/>
        <v>1.024</v>
      </c>
      <c r="Q28" s="3" t="str">
        <f t="shared" si="4"/>
        <v> </v>
      </c>
      <c r="S28" s="28">
        <f t="shared" si="5"/>
        <v>1.024</v>
      </c>
      <c r="T28" s="29">
        <f t="shared" si="6"/>
        <v>1.024</v>
      </c>
      <c r="U28" s="3" t="str">
        <f t="shared" si="7"/>
        <v> </v>
      </c>
      <c r="W28" s="25">
        <v>871000</v>
      </c>
      <c r="Y28" s="30">
        <f t="shared" si="8"/>
        <v>871000</v>
      </c>
    </row>
    <row r="29" spans="1:25" ht="15.75">
      <c r="A29" s="16"/>
      <c r="B29" s="22">
        <v>1988</v>
      </c>
      <c r="C29" s="22"/>
      <c r="D29" s="22"/>
      <c r="E29" s="31">
        <v>4651366</v>
      </c>
      <c r="F29" s="24">
        <f>ROUND(E29*'[2]Sheet1'!$G$44,0)</f>
        <v>3394240</v>
      </c>
      <c r="G29" s="24"/>
      <c r="H29" s="23">
        <v>9000</v>
      </c>
      <c r="I29" s="25">
        <f>ROUND(H29*'[2]Sheet1'!$G$44,0)</f>
        <v>6568</v>
      </c>
      <c r="J29" s="26"/>
      <c r="K29" s="26"/>
      <c r="L29" s="27">
        <f t="shared" si="2"/>
        <v>0.002</v>
      </c>
      <c r="M29" s="20"/>
      <c r="N29" s="28">
        <f>+'[1]Development of CW Cat Factors'!C12</f>
        <v>0.289</v>
      </c>
      <c r="P29" s="28">
        <f t="shared" si="3"/>
        <v>0.007</v>
      </c>
      <c r="Q29" s="3" t="str">
        <f t="shared" si="4"/>
        <v> </v>
      </c>
      <c r="S29" s="28">
        <f t="shared" si="5"/>
        <v>0.007</v>
      </c>
      <c r="T29" s="29">
        <f t="shared" si="6"/>
        <v>0.007</v>
      </c>
      <c r="U29" s="3" t="str">
        <f t="shared" si="7"/>
        <v> </v>
      </c>
      <c r="W29" s="25">
        <v>9000</v>
      </c>
      <c r="Y29" s="30">
        <f t="shared" si="8"/>
        <v>9000</v>
      </c>
    </row>
    <row r="30" spans="1:25" ht="15.75">
      <c r="A30" s="16"/>
      <c r="B30" s="22">
        <v>1989</v>
      </c>
      <c r="C30" s="22"/>
      <c r="D30" s="22"/>
      <c r="E30" s="31">
        <v>5099395</v>
      </c>
      <c r="F30" s="24">
        <f>ROUND(E30*'[2]Sheet1'!$G$44,0)</f>
        <v>3721180</v>
      </c>
      <c r="G30" s="24"/>
      <c r="H30" s="23">
        <v>370000</v>
      </c>
      <c r="I30" s="25">
        <f>ROUND(H30*'[2]Sheet1'!$G$44,0)</f>
        <v>270000</v>
      </c>
      <c r="J30" s="26"/>
      <c r="K30" s="26"/>
      <c r="L30" s="27">
        <f t="shared" si="2"/>
        <v>0.073</v>
      </c>
      <c r="M30" s="20"/>
      <c r="N30" s="28">
        <f>+'[1]Development of CW Cat Factors'!C13</f>
        <v>0.479</v>
      </c>
      <c r="P30" s="28">
        <f t="shared" si="3"/>
        <v>0.152</v>
      </c>
      <c r="Q30" s="3" t="str">
        <f t="shared" si="4"/>
        <v> </v>
      </c>
      <c r="S30" s="28">
        <f t="shared" si="5"/>
        <v>0.152</v>
      </c>
      <c r="T30" s="29">
        <f t="shared" si="6"/>
        <v>0.152</v>
      </c>
      <c r="U30" s="3" t="str">
        <f t="shared" si="7"/>
        <v> </v>
      </c>
      <c r="W30" s="25">
        <v>370000</v>
      </c>
      <c r="Y30" s="30">
        <f t="shared" si="8"/>
        <v>370000</v>
      </c>
    </row>
    <row r="31" spans="1:25" ht="15.75">
      <c r="A31" s="16"/>
      <c r="B31" s="22">
        <v>1990</v>
      </c>
      <c r="C31" s="22"/>
      <c r="D31" s="22"/>
      <c r="E31" s="31">
        <v>5365445</v>
      </c>
      <c r="F31" s="24">
        <f>ROUND(E31*'[2]Sheet1'!$G$44,0)</f>
        <v>3915324</v>
      </c>
      <c r="G31" s="24"/>
      <c r="H31" s="23">
        <v>714000</v>
      </c>
      <c r="I31" s="25">
        <f>ROUND(H31*'[2]Sheet1'!$G$44,0)</f>
        <v>521027</v>
      </c>
      <c r="J31" s="26"/>
      <c r="K31" s="26"/>
      <c r="L31" s="27">
        <f t="shared" si="2"/>
        <v>0.133</v>
      </c>
      <c r="M31" s="20"/>
      <c r="N31" s="28">
        <f>+'[1]Development of CW Cat Factors'!C14</f>
        <v>0.652</v>
      </c>
      <c r="P31" s="28">
        <f t="shared" si="3"/>
        <v>0.204</v>
      </c>
      <c r="Q31" s="3" t="str">
        <f t="shared" si="4"/>
        <v> </v>
      </c>
      <c r="S31" s="28">
        <f t="shared" si="5"/>
        <v>0.204</v>
      </c>
      <c r="T31" s="29">
        <f t="shared" si="6"/>
        <v>0.204</v>
      </c>
      <c r="U31" s="3" t="str">
        <f t="shared" si="7"/>
        <v> </v>
      </c>
      <c r="W31" s="25">
        <v>714000</v>
      </c>
      <c r="Y31" s="30">
        <f t="shared" si="8"/>
        <v>714000</v>
      </c>
    </row>
    <row r="32" spans="1:25" ht="15.75">
      <c r="A32" s="16"/>
      <c r="B32" s="22">
        <v>1991</v>
      </c>
      <c r="C32" s="22"/>
      <c r="D32" s="22"/>
      <c r="E32" s="23">
        <v>5519497</v>
      </c>
      <c r="F32" s="24">
        <f>ROUND(E32*'[2]Sheet1'!$G$44,0)</f>
        <v>4027741</v>
      </c>
      <c r="G32" s="24"/>
      <c r="H32" s="23">
        <v>764000</v>
      </c>
      <c r="I32" s="25">
        <f>ROUND(H32*'[2]Sheet1'!$G$44,0)</f>
        <v>557513</v>
      </c>
      <c r="J32" s="26"/>
      <c r="K32" s="26"/>
      <c r="L32" s="27">
        <f t="shared" si="2"/>
        <v>0.138</v>
      </c>
      <c r="M32" s="20"/>
      <c r="N32" s="28">
        <f>+'[1]Development of CW Cat Factors'!C15</f>
        <v>0.594</v>
      </c>
      <c r="P32" s="28">
        <f t="shared" si="3"/>
        <v>0.232</v>
      </c>
      <c r="Q32" s="3" t="str">
        <f t="shared" si="4"/>
        <v> </v>
      </c>
      <c r="S32" s="28">
        <f t="shared" si="5"/>
        <v>0.232</v>
      </c>
      <c r="T32" s="29">
        <f t="shared" si="6"/>
        <v>0.232</v>
      </c>
      <c r="U32" s="3" t="str">
        <f t="shared" si="7"/>
        <v> </v>
      </c>
      <c r="W32" s="25">
        <v>764000</v>
      </c>
      <c r="Y32" s="30">
        <f t="shared" si="8"/>
        <v>764000</v>
      </c>
    </row>
    <row r="33" spans="1:25" ht="15.75">
      <c r="A33" s="16"/>
      <c r="B33" s="22">
        <v>1992</v>
      </c>
      <c r="C33" s="22"/>
      <c r="D33" s="22"/>
      <c r="E33" s="23">
        <v>5719858</v>
      </c>
      <c r="F33" s="24">
        <f>ROUND(E33*'[2]Sheet1'!$G$44,0)</f>
        <v>4173950</v>
      </c>
      <c r="G33" s="24"/>
      <c r="H33" s="32">
        <v>430000</v>
      </c>
      <c r="I33" s="25">
        <f>ROUND(H33*'[2]Sheet1'!$G$44,0)</f>
        <v>313784</v>
      </c>
      <c r="J33" s="26"/>
      <c r="K33" s="26"/>
      <c r="L33" s="27">
        <f t="shared" si="2"/>
        <v>0.075</v>
      </c>
      <c r="M33" s="20"/>
      <c r="N33" s="28">
        <f>+'[1]Development of CW Cat Factors'!C16</f>
        <v>0.729</v>
      </c>
      <c r="P33" s="28">
        <f t="shared" si="3"/>
        <v>0.103</v>
      </c>
      <c r="Q33" s="3" t="str">
        <f t="shared" si="4"/>
        <v> </v>
      </c>
      <c r="S33" s="28">
        <f t="shared" si="5"/>
        <v>0.103</v>
      </c>
      <c r="T33" s="29">
        <f t="shared" si="6"/>
        <v>0.103</v>
      </c>
      <c r="U33" s="3" t="str">
        <f t="shared" si="7"/>
        <v> </v>
      </c>
      <c r="W33" s="25">
        <v>430000</v>
      </c>
      <c r="Y33" s="30">
        <f t="shared" si="8"/>
        <v>430000</v>
      </c>
    </row>
    <row r="34" spans="1:25" ht="15.75">
      <c r="A34" s="16"/>
      <c r="B34" s="22">
        <v>1993</v>
      </c>
      <c r="C34" s="22"/>
      <c r="D34" s="22"/>
      <c r="E34" s="23">
        <v>5859889</v>
      </c>
      <c r="F34" s="24">
        <f>ROUND(E34*'[2]Sheet1'!$G$44,0)</f>
        <v>4276135</v>
      </c>
      <c r="G34" s="24"/>
      <c r="H34" s="32">
        <v>422000</v>
      </c>
      <c r="I34" s="25">
        <f>ROUND(H34*'[2]Sheet1'!$G$44,0)</f>
        <v>307946</v>
      </c>
      <c r="J34" s="26"/>
      <c r="K34" s="26"/>
      <c r="L34" s="27">
        <f t="shared" si="2"/>
        <v>0.072</v>
      </c>
      <c r="M34" s="20"/>
      <c r="N34" s="28">
        <f>+'[1]Development of CW Cat Factors'!C17</f>
        <v>0.545</v>
      </c>
      <c r="P34" s="28">
        <f t="shared" si="3"/>
        <v>0.132</v>
      </c>
      <c r="Q34" s="3" t="str">
        <f t="shared" si="4"/>
        <v> </v>
      </c>
      <c r="S34" s="28">
        <f t="shared" si="5"/>
        <v>0.132</v>
      </c>
      <c r="T34" s="29">
        <f t="shared" si="6"/>
        <v>0.132</v>
      </c>
      <c r="U34" s="3" t="str">
        <f t="shared" si="7"/>
        <v> </v>
      </c>
      <c r="W34" s="25">
        <v>422000</v>
      </c>
      <c r="Y34" s="30">
        <f t="shared" si="8"/>
        <v>422000</v>
      </c>
    </row>
    <row r="35" spans="1:25" ht="15.75">
      <c r="A35" s="16"/>
      <c r="B35" s="22">
        <v>1994</v>
      </c>
      <c r="C35" s="22"/>
      <c r="D35" s="22"/>
      <c r="E35" s="23">
        <v>5901932</v>
      </c>
      <c r="F35" s="24">
        <f>ROUND(E35*'[2]Sheet1'!$G$44,0)</f>
        <v>4306815</v>
      </c>
      <c r="G35" s="24"/>
      <c r="H35" s="32">
        <v>356000</v>
      </c>
      <c r="I35" s="25">
        <f>ROUND(H35*'[2]Sheet1'!$G$44,0)</f>
        <v>259784</v>
      </c>
      <c r="J35" s="26"/>
      <c r="K35" s="26"/>
      <c r="L35" s="27">
        <f t="shared" si="2"/>
        <v>0.06</v>
      </c>
      <c r="M35" s="20"/>
      <c r="N35" s="28">
        <f>+'[1]Development of CW Cat Factors'!C18</f>
        <v>0.693</v>
      </c>
      <c r="P35" s="28">
        <f t="shared" si="3"/>
        <v>0.087</v>
      </c>
      <c r="Q35" s="3" t="str">
        <f t="shared" si="4"/>
        <v> </v>
      </c>
      <c r="S35" s="28">
        <f t="shared" si="5"/>
        <v>0.087</v>
      </c>
      <c r="T35" s="29">
        <f t="shared" si="6"/>
        <v>0.087</v>
      </c>
      <c r="U35" s="3" t="str">
        <f t="shared" si="7"/>
        <v> </v>
      </c>
      <c r="W35" s="25">
        <v>356000</v>
      </c>
      <c r="Y35" s="30">
        <f t="shared" si="8"/>
        <v>356000</v>
      </c>
    </row>
    <row r="36" spans="1:25" ht="15.75">
      <c r="A36" s="16"/>
      <c r="B36" s="22">
        <v>1995</v>
      </c>
      <c r="C36" s="22"/>
      <c r="D36" s="22"/>
      <c r="E36" s="23">
        <v>6222733</v>
      </c>
      <c r="F36" s="24">
        <f>ROUND(E36*'[2]Sheet1'!$G$44,0)</f>
        <v>4540913</v>
      </c>
      <c r="G36" s="24"/>
      <c r="H36" s="32">
        <v>6000</v>
      </c>
      <c r="I36" s="25">
        <f>ROUND(H36*'[2]Sheet1'!$G$44,0)</f>
        <v>4378</v>
      </c>
      <c r="J36" s="26"/>
      <c r="K36" s="26"/>
      <c r="L36" s="27">
        <f t="shared" si="2"/>
        <v>0.001</v>
      </c>
      <c r="M36" s="20"/>
      <c r="N36" s="28">
        <f>+'[1]Development of CW Cat Factors'!C19</f>
        <v>0.71</v>
      </c>
      <c r="P36" s="28">
        <f t="shared" si="3"/>
        <v>0.001</v>
      </c>
      <c r="Q36" s="3" t="str">
        <f t="shared" si="4"/>
        <v> </v>
      </c>
      <c r="S36" s="28">
        <f t="shared" si="5"/>
        <v>0.001</v>
      </c>
      <c r="T36" s="29">
        <f t="shared" si="6"/>
        <v>0.001</v>
      </c>
      <c r="U36" s="3" t="str">
        <f t="shared" si="7"/>
        <v> </v>
      </c>
      <c r="W36" s="25">
        <v>6000</v>
      </c>
      <c r="Y36" s="30">
        <f t="shared" si="8"/>
        <v>6000</v>
      </c>
    </row>
    <row r="37" spans="1:25" ht="15.75">
      <c r="A37" s="16"/>
      <c r="B37" s="22">
        <v>1996</v>
      </c>
      <c r="C37" s="22"/>
      <c r="D37" s="22"/>
      <c r="E37" s="23">
        <v>6543222</v>
      </c>
      <c r="F37" s="24">
        <f>ROUND(E37*'[2]Sheet1'!$G$44,0)</f>
        <v>4774783</v>
      </c>
      <c r="G37" s="24"/>
      <c r="H37" s="32">
        <v>2096000</v>
      </c>
      <c r="I37" s="25">
        <f>ROUND(H37*'[2]Sheet1'!$G$44,0)</f>
        <v>1529513</v>
      </c>
      <c r="J37" s="26"/>
      <c r="K37" s="26"/>
      <c r="L37" s="27">
        <f t="shared" si="2"/>
        <v>0.32</v>
      </c>
      <c r="M37" s="20"/>
      <c r="N37" s="28">
        <f>+'[1]Development of CW Cat Factors'!C20</f>
        <v>0.711</v>
      </c>
      <c r="P37" s="28">
        <f t="shared" si="3"/>
        <v>0.45</v>
      </c>
      <c r="Q37" s="3" t="str">
        <f t="shared" si="4"/>
        <v> </v>
      </c>
      <c r="S37" s="28">
        <f t="shared" si="5"/>
        <v>0.45</v>
      </c>
      <c r="T37" s="29">
        <f t="shared" si="6"/>
        <v>0.45</v>
      </c>
      <c r="U37" s="3" t="str">
        <f t="shared" si="7"/>
        <v> </v>
      </c>
      <c r="W37" s="25">
        <v>2096000</v>
      </c>
      <c r="Y37" s="30">
        <f t="shared" si="8"/>
        <v>2096000</v>
      </c>
    </row>
    <row r="38" spans="1:25" ht="15.75">
      <c r="A38" s="16"/>
      <c r="B38" s="22">
        <v>1997</v>
      </c>
      <c r="C38" s="22"/>
      <c r="D38" s="22"/>
      <c r="E38" s="23">
        <v>6853448</v>
      </c>
      <c r="F38" s="24">
        <f>ROUND(E38*'[2]Sheet1'!$G$44,0)</f>
        <v>5001164</v>
      </c>
      <c r="G38" s="24"/>
      <c r="H38" s="32">
        <v>3750000</v>
      </c>
      <c r="I38" s="25">
        <f>ROUND(H38*'[2]Sheet1'!$G$44,0)</f>
        <v>2736486</v>
      </c>
      <c r="J38" s="26"/>
      <c r="K38" s="26"/>
      <c r="L38" s="27">
        <f t="shared" si="2"/>
        <v>0.547</v>
      </c>
      <c r="M38" s="20"/>
      <c r="N38" s="28">
        <f>+'[1]Development of CW Cat Factors'!C21</f>
        <v>0.261</v>
      </c>
      <c r="P38" s="28">
        <f t="shared" si="3"/>
        <v>2.096</v>
      </c>
      <c r="Q38" s="3" t="str">
        <f t="shared" si="4"/>
        <v> </v>
      </c>
      <c r="S38" s="28">
        <f t="shared" si="5"/>
        <v>2.096</v>
      </c>
      <c r="T38" s="29">
        <f t="shared" si="6"/>
        <v>2.096</v>
      </c>
      <c r="U38" s="3" t="str">
        <f t="shared" si="7"/>
        <v> </v>
      </c>
      <c r="W38" s="25">
        <v>3750000</v>
      </c>
      <c r="Y38" s="30">
        <f t="shared" si="8"/>
        <v>3750000</v>
      </c>
    </row>
    <row r="39" spans="1:25" ht="15.75">
      <c r="A39" s="16"/>
      <c r="B39" s="22">
        <v>1998</v>
      </c>
      <c r="C39" s="22"/>
      <c r="D39" s="22"/>
      <c r="E39" s="23">
        <v>7116595</v>
      </c>
      <c r="F39" s="24">
        <f>ROUND(E39*'[2]Sheet1'!$G$44,0)</f>
        <v>5193190</v>
      </c>
      <c r="G39" s="24"/>
      <c r="H39" s="32">
        <v>68850000</v>
      </c>
      <c r="I39" s="25">
        <f>ROUND(H39*'[2]Sheet1'!$G$44,0)</f>
        <v>50241886</v>
      </c>
      <c r="J39" s="26"/>
      <c r="K39" s="26"/>
      <c r="L39" s="27">
        <f t="shared" si="2"/>
        <v>9.675</v>
      </c>
      <c r="M39" s="20"/>
      <c r="N39" s="28">
        <f>+'[1]Development of CW Cat Factors'!C22</f>
        <v>0.409</v>
      </c>
      <c r="P39" s="28">
        <f t="shared" si="3"/>
        <v>23.655</v>
      </c>
      <c r="Q39" s="3" t="str">
        <f t="shared" si="4"/>
        <v>**</v>
      </c>
      <c r="R39" s="33"/>
      <c r="S39" s="28">
        <f t="shared" si="5"/>
        <v>0</v>
      </c>
      <c r="T39" s="29">
        <f t="shared" si="6"/>
        <v>4.771</v>
      </c>
      <c r="U39" s="3" t="str">
        <f t="shared" si="7"/>
        <v>**</v>
      </c>
      <c r="W39" s="25">
        <v>68850000</v>
      </c>
      <c r="Y39" s="30">
        <f t="shared" si="8"/>
        <v>68850000</v>
      </c>
    </row>
    <row r="40" spans="1:25" ht="15.75">
      <c r="A40" s="16"/>
      <c r="B40" s="22">
        <v>1999</v>
      </c>
      <c r="C40" s="22"/>
      <c r="D40" s="22"/>
      <c r="E40" s="23">
        <v>7355554</v>
      </c>
      <c r="F40" s="24">
        <f>ROUND(E40*'[2]Sheet1'!$G$44,0)</f>
        <v>5367566</v>
      </c>
      <c r="G40" s="24"/>
      <c r="H40" s="32">
        <v>11157000</v>
      </c>
      <c r="I40" s="25">
        <f>ROUND(H40*'[2]Sheet1'!$G$44,0)</f>
        <v>8141594</v>
      </c>
      <c r="J40" s="26"/>
      <c r="K40" s="26"/>
      <c r="L40" s="27">
        <f t="shared" si="2"/>
        <v>1.517</v>
      </c>
      <c r="M40" s="20"/>
      <c r="N40" s="28">
        <f>+'[1]Development of CW Cat Factors'!C23</f>
        <v>0.448</v>
      </c>
      <c r="P40" s="28">
        <f t="shared" si="3"/>
        <v>3.386</v>
      </c>
      <c r="Q40" s="3" t="str">
        <f t="shared" si="4"/>
        <v> </v>
      </c>
      <c r="S40" s="28">
        <f t="shared" si="5"/>
        <v>3.386</v>
      </c>
      <c r="T40" s="29">
        <f t="shared" si="6"/>
        <v>3.386</v>
      </c>
      <c r="U40" s="3" t="str">
        <f t="shared" si="7"/>
        <v> </v>
      </c>
      <c r="W40" s="25">
        <v>11157000</v>
      </c>
      <c r="Y40" s="30">
        <f t="shared" si="8"/>
        <v>11157000</v>
      </c>
    </row>
    <row r="41" spans="1:25" ht="15.75">
      <c r="A41" s="16"/>
      <c r="B41" s="34" t="s">
        <v>29</v>
      </c>
      <c r="C41" s="34"/>
      <c r="D41" s="34"/>
      <c r="E41" s="23">
        <v>7639139</v>
      </c>
      <c r="F41" s="24">
        <f>ROUND(E41*'[2]Sheet1'!$G$44,0)</f>
        <v>5574506</v>
      </c>
      <c r="G41" s="24"/>
      <c r="H41" s="32">
        <v>9149000</v>
      </c>
      <c r="I41" s="25">
        <f>ROUND(H41*'[2]Sheet1'!$G$44,0)</f>
        <v>6676296</v>
      </c>
      <c r="J41" s="26"/>
      <c r="K41" s="26"/>
      <c r="L41" s="27">
        <f t="shared" si="2"/>
        <v>1.198</v>
      </c>
      <c r="M41" s="20"/>
      <c r="N41" s="28">
        <f>+'[1]Development of CW Cat Factors'!C24</f>
        <v>0.607</v>
      </c>
      <c r="P41" s="28">
        <f t="shared" si="3"/>
        <v>1.974</v>
      </c>
      <c r="Q41" s="3" t="str">
        <f t="shared" si="4"/>
        <v> </v>
      </c>
      <c r="S41" s="28">
        <f t="shared" si="5"/>
        <v>1.974</v>
      </c>
      <c r="T41" s="29">
        <f t="shared" si="6"/>
        <v>1.974</v>
      </c>
      <c r="U41" s="3" t="str">
        <f t="shared" si="7"/>
        <v> </v>
      </c>
      <c r="W41" s="25">
        <v>9149000</v>
      </c>
      <c r="Y41" s="30">
        <f t="shared" si="8"/>
        <v>9149000</v>
      </c>
    </row>
    <row r="42" spans="1:25" ht="15.75">
      <c r="A42" s="16"/>
      <c r="B42" s="35" t="s">
        <v>30</v>
      </c>
      <c r="C42" s="34"/>
      <c r="D42" s="34"/>
      <c r="E42" s="36">
        <v>7873250</v>
      </c>
      <c r="F42" s="24">
        <f>ROUND(E42*'[2]Sheet1'!$G$44,0)</f>
        <v>5745344</v>
      </c>
      <c r="G42" s="24"/>
      <c r="H42" s="32">
        <v>16563000</v>
      </c>
      <c r="I42" s="25">
        <f>ROUND(H42*'[2]Sheet1'!$G$44,0)</f>
        <v>12086512</v>
      </c>
      <c r="J42" s="26"/>
      <c r="K42" s="26"/>
      <c r="L42" s="37">
        <f t="shared" si="2"/>
        <v>2.104</v>
      </c>
      <c r="M42" s="20"/>
      <c r="N42" s="29">
        <f>+'[1]Development of CW Cat Factors'!C25</f>
        <v>0.441</v>
      </c>
      <c r="P42" s="29">
        <f t="shared" si="3"/>
        <v>4.771</v>
      </c>
      <c r="Q42" s="14" t="str">
        <f t="shared" si="4"/>
        <v> </v>
      </c>
      <c r="S42" s="29">
        <f t="shared" si="5"/>
        <v>4.771</v>
      </c>
      <c r="T42" s="29">
        <f t="shared" si="6"/>
        <v>4.771</v>
      </c>
      <c r="U42" s="14" t="str">
        <f t="shared" si="7"/>
        <v> </v>
      </c>
      <c r="W42" s="38">
        <v>16563000</v>
      </c>
      <c r="Y42" s="39">
        <f t="shared" si="8"/>
        <v>16563000</v>
      </c>
    </row>
    <row r="43" spans="1:25" ht="15.75">
      <c r="A43" s="16"/>
      <c r="B43" s="35" t="s">
        <v>31</v>
      </c>
      <c r="C43" s="34"/>
      <c r="D43" s="34"/>
      <c r="E43" s="36">
        <v>8528088</v>
      </c>
      <c r="F43" s="24">
        <f>ROUND(E43*'[2]Sheet1'!$G$44,0)</f>
        <v>6223199</v>
      </c>
      <c r="G43" s="24"/>
      <c r="H43" s="32">
        <v>8347000</v>
      </c>
      <c r="I43" s="25">
        <f>ROUND(H43*'[2]Sheet1'!$G$44,0)</f>
        <v>6091053</v>
      </c>
      <c r="J43" s="26"/>
      <c r="K43" s="26"/>
      <c r="L43" s="37">
        <f t="shared" si="2"/>
        <v>0.979</v>
      </c>
      <c r="M43" s="20"/>
      <c r="N43" s="29">
        <f>+'[1]Development of CW Cat Factors'!C26</f>
        <v>0.39</v>
      </c>
      <c r="P43" s="29">
        <f t="shared" si="3"/>
        <v>2.51</v>
      </c>
      <c r="Q43" s="14"/>
      <c r="S43" s="29">
        <f t="shared" si="5"/>
        <v>2.51</v>
      </c>
      <c r="T43" s="29">
        <f t="shared" si="6"/>
        <v>2.51</v>
      </c>
      <c r="U43" s="14" t="str">
        <f t="shared" si="7"/>
        <v> </v>
      </c>
      <c r="W43" s="38">
        <f>VLOOKUP(VLOOKUP(A3,states,2),data,4)</f>
        <v>106072000</v>
      </c>
      <c r="Y43" s="39">
        <f t="shared" si="8"/>
        <v>106072000</v>
      </c>
    </row>
    <row r="44" spans="1:20" ht="15.75">
      <c r="A44" s="16"/>
      <c r="B44" s="22"/>
      <c r="C44" s="22"/>
      <c r="D44" s="22"/>
      <c r="E44" s="40"/>
      <c r="F44" s="25"/>
      <c r="G44" s="25"/>
      <c r="H44" s="26"/>
      <c r="I44" s="25"/>
      <c r="J44" s="26"/>
      <c r="K44" s="26"/>
      <c r="L44" s="27"/>
      <c r="M44" s="20"/>
      <c r="N44" s="28"/>
      <c r="P44" s="28"/>
      <c r="Q44" s="28"/>
      <c r="T44" s="28"/>
    </row>
    <row r="45" spans="1:20" ht="15.75">
      <c r="A45" s="20"/>
      <c r="B45" s="41" t="s">
        <v>32</v>
      </c>
      <c r="C45" s="41"/>
      <c r="D45" s="41"/>
      <c r="E45" s="40"/>
      <c r="F45" s="25"/>
      <c r="G45" s="25"/>
      <c r="H45" s="26"/>
      <c r="I45" s="25"/>
      <c r="J45" s="26"/>
      <c r="K45" s="26"/>
      <c r="L45" s="27"/>
      <c r="M45" s="20"/>
      <c r="N45" s="28"/>
      <c r="O45" s="21"/>
      <c r="P45" s="29">
        <f>ROUND(AVERAGE(P22:P43),3)</f>
        <v>2.011</v>
      </c>
      <c r="Q45" s="28"/>
      <c r="T45" s="29">
        <f>ROUND(AVERAGE(T22:T43),3)</f>
        <v>1.152</v>
      </c>
    </row>
    <row r="46" spans="1:20" ht="15.75">
      <c r="A46" s="20"/>
      <c r="B46" s="41"/>
      <c r="C46" s="41"/>
      <c r="D46" s="41"/>
      <c r="E46" s="40"/>
      <c r="F46" s="25"/>
      <c r="G46" s="25"/>
      <c r="H46" s="26"/>
      <c r="I46" s="25"/>
      <c r="J46" s="26"/>
      <c r="K46" s="26"/>
      <c r="L46" s="27"/>
      <c r="M46" s="20"/>
      <c r="N46" s="28"/>
      <c r="O46" s="21"/>
      <c r="P46" s="28"/>
      <c r="Q46" s="28"/>
      <c r="T46" s="28"/>
    </row>
    <row r="47" spans="1:20" ht="15.75">
      <c r="A47" s="20"/>
      <c r="B47" s="41" t="s">
        <v>33</v>
      </c>
      <c r="C47" s="41"/>
      <c r="D47" s="41"/>
      <c r="E47" s="40"/>
      <c r="F47" s="25"/>
      <c r="G47" s="25"/>
      <c r="H47" s="26"/>
      <c r="I47" s="25"/>
      <c r="J47" s="26"/>
      <c r="K47" s="26"/>
      <c r="L47" s="27"/>
      <c r="M47" s="20"/>
      <c r="N47" s="28"/>
      <c r="O47" s="21"/>
      <c r="P47" s="29">
        <f>ROUND(STDEV(P22:P43),3)</f>
        <v>4.998</v>
      </c>
      <c r="Q47" s="28"/>
      <c r="T47" s="29">
        <f>ROUND(STDEV(T22:T43),3)</f>
        <v>1.504</v>
      </c>
    </row>
    <row r="48" spans="1:13" ht="15.75">
      <c r="A48" s="20"/>
      <c r="B48" s="17"/>
      <c r="C48" s="17"/>
      <c r="D48" s="17"/>
      <c r="E48" s="18"/>
      <c r="F48" s="15"/>
      <c r="G48" s="15"/>
      <c r="H48" s="15"/>
      <c r="I48" s="19"/>
      <c r="J48" s="15"/>
      <c r="K48" s="15"/>
      <c r="L48" s="17"/>
      <c r="M48" s="17"/>
    </row>
    <row r="49" spans="1:20" ht="15.75">
      <c r="A49" s="17"/>
      <c r="B49" s="42" t="s">
        <v>34</v>
      </c>
      <c r="C49" s="42"/>
      <c r="D49" s="42"/>
      <c r="E49" s="15"/>
      <c r="F49" s="15"/>
      <c r="G49" s="15"/>
      <c r="H49" s="15"/>
      <c r="I49" s="15"/>
      <c r="J49" s="15"/>
      <c r="K49" s="15"/>
      <c r="L49" s="15"/>
      <c r="M49" s="15"/>
      <c r="T49" s="28">
        <f>+'[1]Development of Credibility'!C13</f>
        <v>0.903</v>
      </c>
    </row>
    <row r="50" spans="1:13" ht="15.75">
      <c r="A50" s="43"/>
      <c r="B50" s="42"/>
      <c r="C50" s="42"/>
      <c r="D50" s="42"/>
      <c r="E50" s="18"/>
      <c r="F50" s="18"/>
      <c r="G50" s="18"/>
      <c r="H50" s="18"/>
      <c r="I50" s="18"/>
      <c r="J50" s="15"/>
      <c r="K50" s="15"/>
      <c r="L50" s="15"/>
      <c r="M50" s="15"/>
    </row>
    <row r="51" spans="1:20" ht="15.75">
      <c r="A51" s="44">
        <f>IF(N2=1,"7)","")</f>
      </c>
      <c r="B51" s="42" t="s">
        <v>35</v>
      </c>
      <c r="C51" s="42"/>
      <c r="D51" s="42"/>
      <c r="E51" s="45"/>
      <c r="F51" s="45"/>
      <c r="G51" s="45"/>
      <c r="H51" s="45"/>
      <c r="I51" s="46"/>
      <c r="J51" s="15"/>
      <c r="K51" s="15"/>
      <c r="L51" s="15"/>
      <c r="M51" s="15"/>
      <c r="T51" s="28">
        <f>ROUND(T45*T49+(1-T49),3)</f>
        <v>1.137</v>
      </c>
    </row>
    <row r="52" spans="1:13" ht="15.75">
      <c r="A52" s="43"/>
      <c r="B52" s="42"/>
      <c r="C52" s="42"/>
      <c r="D52" s="42"/>
      <c r="E52" s="18"/>
      <c r="F52" s="18"/>
      <c r="G52" s="18"/>
      <c r="H52" s="18"/>
      <c r="I52" s="18"/>
      <c r="J52" s="15"/>
      <c r="K52" s="15"/>
      <c r="L52" s="15"/>
      <c r="M52" s="15"/>
    </row>
    <row r="53" spans="2:20" ht="15.75">
      <c r="B53" s="42" t="s">
        <v>36</v>
      </c>
      <c r="C53" s="42"/>
      <c r="D53" s="42"/>
      <c r="T53" s="28">
        <f>+'[1]Development of Balancing'!Y50</f>
        <v>1.202</v>
      </c>
    </row>
    <row r="54" spans="2:4" ht="15.75">
      <c r="B54" s="42"/>
      <c r="C54" s="42"/>
      <c r="D54" s="42"/>
    </row>
    <row r="55" spans="2:20" ht="15.75">
      <c r="B55" s="42" t="s">
        <v>37</v>
      </c>
      <c r="C55" s="42"/>
      <c r="D55" s="42"/>
      <c r="T55" s="29">
        <f>ROUND(AVERAGE(N34:N43),3)</f>
        <v>0.522</v>
      </c>
    </row>
    <row r="56" spans="2:4" ht="15.75">
      <c r="B56" s="42"/>
      <c r="C56" s="42"/>
      <c r="D56" s="42"/>
    </row>
    <row r="57" spans="2:20" ht="15.75">
      <c r="B57" s="42" t="s">
        <v>39</v>
      </c>
      <c r="C57" s="42"/>
      <c r="D57" s="42"/>
      <c r="T57" s="28">
        <f>ROUND(T53*T55,3)</f>
        <v>0.627</v>
      </c>
    </row>
    <row r="59" spans="2:4" ht="12.75">
      <c r="B59" s="47" t="str">
        <f>IF(SUM(P22:P43)=SUM(T22:T43),"* Relativities were not impacted by capping process","* Relativity has been capped")</f>
        <v>* Relativity has been capped</v>
      </c>
      <c r="C59" s="48"/>
      <c r="D59" s="48"/>
    </row>
    <row r="60" spans="18:20" ht="12.75" hidden="1">
      <c r="R60" s="3" t="s">
        <v>38</v>
      </c>
      <c r="T60" s="29">
        <f>ROUND(VAR(T22:T42),3)</f>
        <v>2.28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Allstate Insurance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sdre2</dc:creator>
  <cp:keywords/>
  <dc:description/>
  <cp:lastModifiedBy>sdre2</cp:lastModifiedBy>
  <dcterms:created xsi:type="dcterms:W3CDTF">2004-01-28T15:25:37Z</dcterms:created>
  <dcterms:modified xsi:type="dcterms:W3CDTF">2004-03-08T22:19:48Z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-1056168865</vt:i4>
  </property>
  <property fmtid="{D5CDD505-2E9C-101B-9397-08002B2CF9AE}" pid="4" name="_EmailSubje">
    <vt:lpwstr>Seminar on Ratemaking Presentations Available Online</vt:lpwstr>
  </property>
  <property fmtid="{D5CDD505-2E9C-101B-9397-08002B2CF9AE}" pid="5" name="_AuthorEma">
    <vt:lpwstr>mike.devine.cre0@statefarm.com</vt:lpwstr>
  </property>
  <property fmtid="{D5CDD505-2E9C-101B-9397-08002B2CF9AE}" pid="6" name="_AuthorEmailDisplayNa">
    <vt:lpwstr>Mike Devine</vt:lpwstr>
  </property>
</Properties>
</file>