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Exhibit 1" sheetId="1" r:id="rId1"/>
    <sheet name="Exhibit 2" sheetId="2" r:id="rId2"/>
    <sheet name="Exhibit 3" sheetId="3" r:id="rId3"/>
    <sheet name="Exhibit 4" sheetId="4" r:id="rId4"/>
    <sheet name="Exhibit 5" sheetId="5" r:id="rId5"/>
    <sheet name="Exhibit 6" sheetId="6" r:id="rId6"/>
    <sheet name="Exhibit 7" sheetId="7" r:id="rId7"/>
    <sheet name="Exhibit 8" sheetId="8" r:id="rId8"/>
  </sheets>
  <definedNames>
    <definedName name="_xlnm.Print_Area" localSheetId="0">'Exhibit 1'!$A$1:$E$44</definedName>
    <definedName name="_xlnm.Print_Area" localSheetId="1">'Exhibit 2'!$A$1:$H$35</definedName>
    <definedName name="_xlnm.Print_Area" localSheetId="3">'Exhibit 4'!$A$1:$E$51</definedName>
    <definedName name="_xlnm.Print_Area" localSheetId="4">'Exhibit 5'!$A$1:$G$52</definedName>
    <definedName name="_xlnm.Print_Area" localSheetId="5">'Exhibit 6'!$A$1:$H$15</definedName>
    <definedName name="_xlnm.Print_Area" localSheetId="6">'Exhibit 7'!$A$1:$I$49</definedName>
    <definedName name="_xlnm.Print_Area" localSheetId="7">'Exhibit 8'!$A$1:$O$53</definedName>
  </definedNames>
  <calcPr fullCalcOnLoad="1"/>
</workbook>
</file>

<file path=xl/sharedStrings.xml><?xml version="1.0" encoding="utf-8"?>
<sst xmlns="http://schemas.openxmlformats.org/spreadsheetml/2006/main" count="240" uniqueCount="97">
  <si>
    <t>Type of Contract:</t>
  </si>
  <si>
    <t>Time Period:</t>
  </si>
  <si>
    <t>States Covered:</t>
  </si>
  <si>
    <t>Lines Covered:</t>
  </si>
  <si>
    <t>Perils Covered:</t>
  </si>
  <si>
    <t>Placement, Retention, and Limit:</t>
  </si>
  <si>
    <t>Reinstatement Terms:</t>
  </si>
  <si>
    <t>Reinsurance Premium:</t>
  </si>
  <si>
    <t>Excess Catastrophe</t>
  </si>
  <si>
    <t>Homeowners</t>
  </si>
  <si>
    <t xml:space="preserve">All, although only hurricane events are expected to exceed retention </t>
  </si>
  <si>
    <t>Expected Losses:</t>
  </si>
  <si>
    <t>Variable Expense and Profit:</t>
  </si>
  <si>
    <t>Indicated Premium (1) / [1 - (2)]:</t>
  </si>
  <si>
    <t>Expected Losses covered by contract (Reinsurance Benefit):</t>
  </si>
  <si>
    <t>Net cost of reinsurance (Transaction Costs): (1) - (2)</t>
  </si>
  <si>
    <t>Net Expected Losses:</t>
  </si>
  <si>
    <t>Reinsurance Expense:</t>
  </si>
  <si>
    <t>Indicated Premium: [(1) + (2)] / [1 - (3)]</t>
  </si>
  <si>
    <t>Net Reinsurance Expense:</t>
  </si>
  <si>
    <t>Exhibit 1</t>
  </si>
  <si>
    <t>B.  Reinsurance Contract Information</t>
  </si>
  <si>
    <t>Indicated Provision for Non-Catastrophe Losses and LAE:</t>
  </si>
  <si>
    <t>(1)</t>
  </si>
  <si>
    <t>(2)</t>
  </si>
  <si>
    <t>Indicated Provision for Catastrophe Losses and LAE:</t>
  </si>
  <si>
    <t>(3)</t>
  </si>
  <si>
    <t>Indicated Provision for General and Other Acquisition Expense:</t>
  </si>
  <si>
    <t>(5)</t>
  </si>
  <si>
    <t>(4)</t>
  </si>
  <si>
    <t>Projected Average Earned Premium at Current Rate Level:</t>
  </si>
  <si>
    <t>Commissions, Taxes, Profit, and Contingency Provision:</t>
  </si>
  <si>
    <t>(6)</t>
  </si>
  <si>
    <t>Indicated Average Premium: [(2) + (3) + (4)] / [1.00 - (5)]</t>
  </si>
  <si>
    <t>(7)</t>
  </si>
  <si>
    <t>Indicated Rate Level Change: [(6) / (1)] - 1.00</t>
  </si>
  <si>
    <t>Simplified Examples of Indicated Rate Calculations, with and without Reinsurance</t>
  </si>
  <si>
    <t>Projected Average AIYs Per Policy:</t>
  </si>
  <si>
    <t>Indicated Non-Hurricane Catastrophe Provision Per AIY:</t>
  </si>
  <si>
    <t>Indicated Hurricane Catastrophe Provision Per AIY:</t>
  </si>
  <si>
    <t>Indicated Total Catastrophe Provision Per AIY: (2) + (3)</t>
  </si>
  <si>
    <t>Indicated Provision for Catastrophe Losses and LAE: (1) x (4)</t>
  </si>
  <si>
    <t xml:space="preserve"> </t>
  </si>
  <si>
    <t>Exhibit 3</t>
  </si>
  <si>
    <t>Armstrongland</t>
  </si>
  <si>
    <r>
      <t>50% of the first $400 million in loss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excess of $100 million, per catastrophic event</t>
    </r>
  </si>
  <si>
    <r>
      <t xml:space="preserve">1.  Including </t>
    </r>
    <r>
      <rPr>
        <i/>
        <sz val="10"/>
        <rFont val="Arial"/>
        <family val="2"/>
      </rPr>
      <t xml:space="preserve">all </t>
    </r>
    <r>
      <rPr>
        <sz val="10"/>
        <rFont val="Arial"/>
        <family val="2"/>
      </rPr>
      <t>loss adjustment expenses.</t>
    </r>
  </si>
  <si>
    <t>Event #</t>
  </si>
  <si>
    <t>Year #</t>
  </si>
  <si>
    <t>Simulated</t>
  </si>
  <si>
    <t>…</t>
  </si>
  <si>
    <t>Total:</t>
  </si>
  <si>
    <t>Armstongland</t>
  </si>
  <si>
    <t>Simulation Model Output</t>
  </si>
  <si>
    <t>Assumed AIYs:</t>
  </si>
  <si>
    <t>Average Annual</t>
  </si>
  <si>
    <t>Loss per AIY:</t>
  </si>
  <si>
    <t>Average Annual Loss:</t>
  </si>
  <si>
    <t>Adj. Simulated</t>
  </si>
  <si>
    <t>(8)</t>
  </si>
  <si>
    <t>(9)</t>
  </si>
  <si>
    <t>Reinsured</t>
  </si>
  <si>
    <t>Expected Loss Savings:</t>
  </si>
  <si>
    <t>Expected Reinsured AIYs:</t>
  </si>
  <si>
    <t>$11 million for the first year</t>
  </si>
  <si>
    <r>
      <t>Loss</t>
    </r>
    <r>
      <rPr>
        <b/>
        <u val="single"/>
        <vertAlign val="superscript"/>
        <sz val="10"/>
        <rFont val="Arial"/>
        <family val="2"/>
      </rPr>
      <t>1</t>
    </r>
  </si>
  <si>
    <r>
      <t xml:space="preserve">1. Includes </t>
    </r>
    <r>
      <rPr>
        <i/>
        <sz val="10"/>
        <rFont val="Arial"/>
        <family val="2"/>
      </rPr>
      <t xml:space="preserve">all </t>
    </r>
    <r>
      <rPr>
        <sz val="10"/>
        <rFont val="Arial"/>
        <family val="2"/>
      </rPr>
      <t>loss adjustment expenses.</t>
    </r>
  </si>
  <si>
    <r>
      <t>1. Includes</t>
    </r>
    <r>
      <rPr>
        <i/>
        <sz val="10"/>
        <rFont val="Arial"/>
        <family val="2"/>
      </rPr>
      <t xml:space="preserve"> all</t>
    </r>
    <r>
      <rPr>
        <sz val="10"/>
        <rFont val="Arial"/>
        <family val="2"/>
      </rPr>
      <t xml:space="preserve"> loss adjustment expenses.</t>
    </r>
  </si>
  <si>
    <r>
      <t>Development of Indicated Rate Level Change</t>
    </r>
    <r>
      <rPr>
        <b/>
        <vertAlign val="superscript"/>
        <sz val="10"/>
        <rFont val="Arial"/>
        <family val="2"/>
      </rPr>
      <t>1</t>
    </r>
  </si>
  <si>
    <r>
      <t>Development of Indicated Provision for Catastrophe Losses and LAE</t>
    </r>
    <r>
      <rPr>
        <b/>
        <vertAlign val="superscript"/>
        <sz val="10"/>
        <rFont val="Arial"/>
        <family val="2"/>
      </rPr>
      <t>1</t>
    </r>
  </si>
  <si>
    <t>1.  All figures are for the policy year January 1, 3000 to December 31, 3000</t>
  </si>
  <si>
    <t>Net Cost of Reinsurance Per AIY</t>
  </si>
  <si>
    <r>
      <t>Development of Indicated Provision for Net Cost of Reinsurance</t>
    </r>
    <r>
      <rPr>
        <b/>
        <vertAlign val="superscript"/>
        <sz val="10"/>
        <rFont val="Arial"/>
        <family val="2"/>
      </rPr>
      <t>1</t>
    </r>
  </si>
  <si>
    <t>Net Cost of Reinsurance Per AIY:</t>
  </si>
  <si>
    <t>Indicated Provision for Net Cost of Reinsurance: (1) x (2)</t>
  </si>
  <si>
    <t xml:space="preserve">Indicated Provision for Net Cost of Reinsurance: </t>
  </si>
  <si>
    <t>Indicated Average Premium: [(2) + (3) + (4) = (5)] / [1.00 - (6)]</t>
  </si>
  <si>
    <t>Net Cost of Reinsurance: (1) - (2)</t>
  </si>
  <si>
    <t>Net Cost of Reinsurance per AIY: (3) / (4)</t>
  </si>
  <si>
    <t>Total</t>
  </si>
  <si>
    <t>Mobilehome</t>
  </si>
  <si>
    <t>(10)</t>
  </si>
  <si>
    <t>Exhibit 2</t>
  </si>
  <si>
    <t>1.  All figures are for the policy year January 1, 2006 to December 31, 2006</t>
  </si>
  <si>
    <t>Reinsurance Contract Terms for FIC</t>
  </si>
  <si>
    <t>January 1, 2006 to December 31, 2008, with terms renegotiable at the end of each calendar year</t>
  </si>
  <si>
    <t>Reinstatement is automatic, and without additional premium</t>
  </si>
  <si>
    <t>A.  Indicated Rate - Pre-Reinsurance</t>
  </si>
  <si>
    <t>Net :pss Plus Reinsurance Method</t>
  </si>
  <si>
    <t>C.  Indicated Rate Including the Cost of Reinsurance</t>
  </si>
  <si>
    <t>Net Cost of Reinsurance Method</t>
  </si>
  <si>
    <t>D.  Indicated Rate Including the Cost of Reinsurance</t>
  </si>
  <si>
    <t>Exhibit 4</t>
  </si>
  <si>
    <t>Exhibit 5</t>
  </si>
  <si>
    <t>Exhibit 6</t>
  </si>
  <si>
    <t>Exhibit 7</t>
  </si>
  <si>
    <t>Exhibit 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</si>
</sst>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_);\(0.00\)"/>
    <numFmt numFmtId="167" formatCode="0.0_);\(0.0\)"/>
    <numFmt numFmtId="168" formatCode="0_);\(0\)"/>
    <numFmt numFmtId="169" formatCode="#,##0.0_);[Red]\(#,##0.0\)"/>
    <numFmt numFmtId="170" formatCode="&quot;$&quot;#,##0.0_);[Red]\(&quot;$&quot;#,##0.0\)"/>
    <numFmt numFmtId="171" formatCode="&quot;$&quot;#,##0.000_);\(&quot;$&quot;#,##0.000\)"/>
    <numFmt numFmtId="172" formatCode="&quot;$&quot;#,##0"/>
    <numFmt numFmtId="173" formatCode="&quot;$&quot;#,##0.0"/>
    <numFmt numFmtId="174" formatCode="#,##0.0"/>
    <numFmt numFmtId="175" formatCode="#,##0.000"/>
  </numFmts>
  <fonts count="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0" xfId="0" applyFont="1" applyFill="1" applyAlignment="1">
      <alignment horizontal="centerContinuous" vertical="top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top" wrapText="1"/>
    </xf>
    <xf numFmtId="168" fontId="1" fillId="2" borderId="0" xfId="0" applyNumberFormat="1" applyFont="1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168" fontId="1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6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textRotation="90"/>
    </xf>
    <xf numFmtId="0" fontId="0" fillId="2" borderId="0" xfId="0" applyFill="1" applyAlignment="1">
      <alignment horizontal="center" textRotation="90"/>
    </xf>
    <xf numFmtId="7" fontId="0" fillId="2" borderId="0" xfId="17" applyNumberFormat="1" applyFill="1" applyAlignment="1">
      <alignment horizontal="center"/>
    </xf>
    <xf numFmtId="2" fontId="0" fillId="2" borderId="0" xfId="0" applyNumberFormat="1" applyFill="1" applyAlignment="1">
      <alignment/>
    </xf>
    <xf numFmtId="0" fontId="0" fillId="2" borderId="0" xfId="0" applyFill="1" applyAlignment="1" quotePrefix="1">
      <alignment/>
    </xf>
    <xf numFmtId="8" fontId="0" fillId="2" borderId="0" xfId="0" applyNumberFormat="1" applyFill="1" applyAlignment="1">
      <alignment horizontal="center"/>
    </xf>
    <xf numFmtId="8" fontId="0" fillId="2" borderId="0" xfId="0" applyNumberFormat="1" applyFill="1" applyAlignment="1">
      <alignment/>
    </xf>
    <xf numFmtId="165" fontId="0" fillId="2" borderId="0" xfId="19" applyNumberFormat="1" applyFill="1" applyAlignment="1">
      <alignment horizontal="center"/>
    </xf>
    <xf numFmtId="4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172" fontId="0" fillId="2" borderId="0" xfId="0" applyNumberFormat="1" applyFill="1" applyAlignment="1">
      <alignment horizontal="center"/>
    </xf>
    <xf numFmtId="38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left"/>
    </xf>
    <xf numFmtId="3" fontId="0" fillId="2" borderId="0" xfId="0" applyNumberFormat="1" applyFill="1" applyAlignment="1">
      <alignment/>
    </xf>
    <xf numFmtId="7" fontId="0" fillId="2" borderId="0" xfId="17" applyNumberFormat="1" applyFill="1" applyAlignment="1">
      <alignment horizontal="center"/>
    </xf>
    <xf numFmtId="165" fontId="0" fillId="2" borderId="0" xfId="19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B5" sqref="B5"/>
    </sheetView>
  </sheetViews>
  <sheetFormatPr defaultColWidth="9.140625" defaultRowHeight="12.75"/>
  <cols>
    <col min="1" max="1" width="4.00390625" style="11" customWidth="1"/>
    <col min="2" max="2" width="52.421875" style="8" bestFit="1" customWidth="1"/>
    <col min="3" max="3" width="2.8515625" style="8" customWidth="1"/>
    <col min="4" max="4" width="9.140625" style="10" customWidth="1"/>
    <col min="5" max="16384" width="9.140625" style="8" customWidth="1"/>
  </cols>
  <sheetData>
    <row r="1" spans="1:5" ht="12.75">
      <c r="A1" s="5" t="s">
        <v>20</v>
      </c>
      <c r="B1" s="6"/>
      <c r="C1" s="6"/>
      <c r="D1" s="6"/>
      <c r="E1" s="7"/>
    </row>
    <row r="2" spans="1:5" ht="12.75">
      <c r="A2" s="5" t="s">
        <v>36</v>
      </c>
      <c r="B2" s="6"/>
      <c r="C2" s="6"/>
      <c r="D2" s="6"/>
      <c r="E2" s="7"/>
    </row>
    <row r="3" spans="1:4" ht="12.75">
      <c r="A3" s="5"/>
      <c r="B3" s="6"/>
      <c r="C3" s="6"/>
      <c r="D3" s="6"/>
    </row>
    <row r="5" ht="12.75">
      <c r="A5" s="9" t="s">
        <v>87</v>
      </c>
    </row>
    <row r="7" spans="1:4" ht="12.75">
      <c r="A7" s="11">
        <v>-1</v>
      </c>
      <c r="B7" s="8" t="s">
        <v>11</v>
      </c>
      <c r="D7" s="12">
        <v>100</v>
      </c>
    </row>
    <row r="9" spans="1:4" ht="12.75">
      <c r="A9" s="11">
        <v>-2</v>
      </c>
      <c r="B9" s="8" t="s">
        <v>12</v>
      </c>
      <c r="D9" s="13">
        <v>0.2</v>
      </c>
    </row>
    <row r="11" spans="1:4" ht="12.75">
      <c r="A11" s="11">
        <v>-3</v>
      </c>
      <c r="B11" s="8" t="s">
        <v>13</v>
      </c>
      <c r="D11" s="12">
        <f>D7/(1-D9)</f>
        <v>125</v>
      </c>
    </row>
    <row r="14" ht="12.75">
      <c r="A14" s="9" t="s">
        <v>21</v>
      </c>
    </row>
    <row r="15" ht="12.75">
      <c r="A15" s="9"/>
    </row>
    <row r="16" spans="1:4" ht="12.75">
      <c r="A16" s="11">
        <v>-1</v>
      </c>
      <c r="B16" s="8" t="s">
        <v>7</v>
      </c>
      <c r="D16" s="12">
        <v>30</v>
      </c>
    </row>
    <row r="17" ht="12.75">
      <c r="D17" s="12"/>
    </row>
    <row r="18" spans="1:4" ht="12.75">
      <c r="A18" s="11">
        <v>-2</v>
      </c>
      <c r="B18" s="8" t="s">
        <v>14</v>
      </c>
      <c r="D18" s="12">
        <v>10</v>
      </c>
    </row>
    <row r="20" spans="1:4" ht="12.75">
      <c r="A20" s="11">
        <v>-3</v>
      </c>
      <c r="B20" s="8" t="s">
        <v>15</v>
      </c>
      <c r="D20" s="12">
        <f>D16-D18</f>
        <v>20</v>
      </c>
    </row>
    <row r="21" ht="12.75">
      <c r="D21" s="12"/>
    </row>
    <row r="23" ht="12.75">
      <c r="A23" s="9" t="s">
        <v>89</v>
      </c>
    </row>
    <row r="24" spans="1:2" ht="12.75">
      <c r="A24" s="9"/>
      <c r="B24" s="14" t="s">
        <v>88</v>
      </c>
    </row>
    <row r="26" spans="1:4" ht="12.75">
      <c r="A26" s="11">
        <v>-1</v>
      </c>
      <c r="B26" s="8" t="s">
        <v>16</v>
      </c>
      <c r="D26" s="12">
        <v>90</v>
      </c>
    </row>
    <row r="27" ht="12.75">
      <c r="D27" s="12"/>
    </row>
    <row r="28" spans="1:4" ht="12.75">
      <c r="A28" s="11">
        <v>-2</v>
      </c>
      <c r="B28" s="8" t="s">
        <v>17</v>
      </c>
      <c r="D28" s="12">
        <v>30</v>
      </c>
    </row>
    <row r="29" ht="12.75">
      <c r="D29" s="12"/>
    </row>
    <row r="30" spans="1:4" ht="12.75">
      <c r="A30" s="11">
        <v>-3</v>
      </c>
      <c r="B30" s="8" t="s">
        <v>12</v>
      </c>
      <c r="D30" s="13">
        <v>0.2</v>
      </c>
    </row>
    <row r="31" ht="12.75">
      <c r="D31" s="12"/>
    </row>
    <row r="32" spans="1:4" ht="12.75">
      <c r="A32" s="11">
        <f>A30-1</f>
        <v>-4</v>
      </c>
      <c r="B32" s="8" t="s">
        <v>18</v>
      </c>
      <c r="D32" s="12">
        <f>(D26+D28)/(1-D30)</f>
        <v>150</v>
      </c>
    </row>
    <row r="35" ht="12.75">
      <c r="A35" s="9" t="s">
        <v>91</v>
      </c>
    </row>
    <row r="36" spans="1:2" ht="12.75">
      <c r="A36" s="9"/>
      <c r="B36" s="14" t="s">
        <v>90</v>
      </c>
    </row>
    <row r="38" spans="1:4" ht="12.75">
      <c r="A38" s="11">
        <v>-1</v>
      </c>
      <c r="B38" s="8" t="s">
        <v>11</v>
      </c>
      <c r="D38" s="12">
        <v>100</v>
      </c>
    </row>
    <row r="39" ht="12.75">
      <c r="D39" s="12"/>
    </row>
    <row r="40" spans="1:4" ht="12.75">
      <c r="A40" s="11">
        <v>-2</v>
      </c>
      <c r="B40" s="8" t="s">
        <v>19</v>
      </c>
      <c r="D40" s="12">
        <v>20</v>
      </c>
    </row>
    <row r="41" ht="12.75">
      <c r="D41" s="12"/>
    </row>
    <row r="42" spans="1:4" ht="12.75">
      <c r="A42" s="11">
        <v>-3</v>
      </c>
      <c r="B42" s="8" t="s">
        <v>12</v>
      </c>
      <c r="D42" s="13">
        <v>0.2</v>
      </c>
    </row>
    <row r="43" ht="12.75">
      <c r="D43" s="12"/>
    </row>
    <row r="44" spans="1:4" ht="12.75">
      <c r="A44" s="11">
        <f>A42-1</f>
        <v>-4</v>
      </c>
      <c r="B44" s="8" t="s">
        <v>18</v>
      </c>
      <c r="D44" s="12">
        <f>(D38+D40)/(1-D42)</f>
        <v>150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:IV16384"/>
    </sheetView>
  </sheetViews>
  <sheetFormatPr defaultColWidth="9.140625" defaultRowHeight="12.75"/>
  <cols>
    <col min="1" max="7" width="9.140625" style="8" customWidth="1"/>
    <col min="8" max="8" width="9.7109375" style="8" bestFit="1" customWidth="1"/>
    <col min="9" max="16384" width="9.140625" style="8" customWidth="1"/>
  </cols>
  <sheetData>
    <row r="1" spans="1:8" ht="12.75">
      <c r="A1" s="6" t="s">
        <v>82</v>
      </c>
      <c r="B1" s="6"/>
      <c r="C1" s="6"/>
      <c r="D1" s="6"/>
      <c r="E1" s="6"/>
      <c r="F1" s="6"/>
      <c r="G1" s="6"/>
      <c r="H1" s="6"/>
    </row>
    <row r="2" spans="1:8" ht="12.75">
      <c r="A2" s="6" t="s">
        <v>44</v>
      </c>
      <c r="B2" s="6"/>
      <c r="C2" s="6"/>
      <c r="D2" s="6"/>
      <c r="E2" s="6"/>
      <c r="F2" s="6"/>
      <c r="G2" s="6"/>
      <c r="H2" s="6"/>
    </row>
    <row r="3" spans="1:8" ht="14.25">
      <c r="A3" s="6" t="s">
        <v>68</v>
      </c>
      <c r="B3" s="6"/>
      <c r="C3" s="6"/>
      <c r="D3" s="6"/>
      <c r="E3" s="6"/>
      <c r="F3" s="6"/>
      <c r="G3" s="6"/>
      <c r="H3" s="6"/>
    </row>
    <row r="5" spans="1:8" ht="12.75">
      <c r="A5" s="23" t="s">
        <v>23</v>
      </c>
      <c r="B5" s="8" t="s">
        <v>30</v>
      </c>
      <c r="H5" s="24">
        <v>500</v>
      </c>
    </row>
    <row r="6" ht="12.75">
      <c r="H6" s="25"/>
    </row>
    <row r="7" spans="1:8" ht="12.75">
      <c r="A7" s="23" t="s">
        <v>24</v>
      </c>
      <c r="B7" s="8" t="s">
        <v>22</v>
      </c>
      <c r="H7" s="24">
        <v>150</v>
      </c>
    </row>
    <row r="8" ht="12.75">
      <c r="H8" s="25"/>
    </row>
    <row r="9" spans="1:8" ht="12.75">
      <c r="A9" s="23" t="s">
        <v>26</v>
      </c>
      <c r="B9" s="8" t="s">
        <v>25</v>
      </c>
      <c r="H9" s="24">
        <f>H32</f>
        <v>200</v>
      </c>
    </row>
    <row r="10" ht="12.75">
      <c r="H10" s="25"/>
    </row>
    <row r="11" spans="1:8" ht="12.75">
      <c r="A11" s="23" t="s">
        <v>29</v>
      </c>
      <c r="B11" s="8" t="s">
        <v>27</v>
      </c>
      <c r="H11" s="24">
        <v>50</v>
      </c>
    </row>
    <row r="13" spans="1:8" ht="12.75">
      <c r="A13" s="23" t="s">
        <v>28</v>
      </c>
      <c r="B13" s="8" t="s">
        <v>31</v>
      </c>
      <c r="H13" s="13">
        <v>0.2</v>
      </c>
    </row>
    <row r="15" spans="1:8" ht="12.75">
      <c r="A15" s="23" t="s">
        <v>32</v>
      </c>
      <c r="B15" s="8" t="s">
        <v>33</v>
      </c>
      <c r="H15" s="24">
        <f>(H7+H9+H11)/(1-H13)</f>
        <v>500</v>
      </c>
    </row>
    <row r="17" spans="1:8" ht="12.75">
      <c r="A17" s="23" t="s">
        <v>34</v>
      </c>
      <c r="B17" s="8" t="s">
        <v>35</v>
      </c>
      <c r="H17" s="35">
        <f>H15/H5-1</f>
        <v>0</v>
      </c>
    </row>
    <row r="21" spans="1:12" ht="12.75">
      <c r="A21" s="6" t="s">
        <v>44</v>
      </c>
      <c r="B21" s="6"/>
      <c r="C21" s="6"/>
      <c r="D21" s="6"/>
      <c r="E21" s="6"/>
      <c r="F21" s="6"/>
      <c r="G21" s="6"/>
      <c r="H21" s="6"/>
      <c r="L21" s="8" t="s">
        <v>42</v>
      </c>
    </row>
    <row r="22" spans="1:8" ht="14.25">
      <c r="A22" s="6" t="s">
        <v>69</v>
      </c>
      <c r="B22" s="6"/>
      <c r="C22" s="6"/>
      <c r="D22" s="6"/>
      <c r="E22" s="6"/>
      <c r="F22" s="6"/>
      <c r="G22" s="6"/>
      <c r="H22" s="6"/>
    </row>
    <row r="24" spans="1:8" ht="12.75">
      <c r="A24" s="23" t="s">
        <v>23</v>
      </c>
      <c r="B24" s="8" t="s">
        <v>37</v>
      </c>
      <c r="H24" s="27">
        <v>125</v>
      </c>
    </row>
    <row r="26" spans="1:10" ht="12.75">
      <c r="A26" s="23" t="s">
        <v>24</v>
      </c>
      <c r="B26" s="8" t="s">
        <v>38</v>
      </c>
      <c r="H26" s="24">
        <v>0.65</v>
      </c>
      <c r="J26" s="25"/>
    </row>
    <row r="28" spans="1:8" ht="12.75">
      <c r="A28" s="23" t="s">
        <v>26</v>
      </c>
      <c r="B28" s="8" t="s">
        <v>39</v>
      </c>
      <c r="H28" s="24">
        <v>0.95</v>
      </c>
    </row>
    <row r="30" spans="1:8" ht="12.75">
      <c r="A30" s="23" t="s">
        <v>29</v>
      </c>
      <c r="B30" s="8" t="s">
        <v>40</v>
      </c>
      <c r="H30" s="24">
        <f>H26+H28</f>
        <v>1.6</v>
      </c>
    </row>
    <row r="32" spans="1:8" ht="12.75">
      <c r="A32" s="23" t="s">
        <v>28</v>
      </c>
      <c r="B32" s="8" t="s">
        <v>41</v>
      </c>
      <c r="H32" s="24">
        <f>H30*H24</f>
        <v>200</v>
      </c>
    </row>
    <row r="35" ht="12.75">
      <c r="A35" s="8" t="s">
        <v>83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:IV16384"/>
    </sheetView>
  </sheetViews>
  <sheetFormatPr defaultColWidth="9.140625" defaultRowHeight="12.75"/>
  <cols>
    <col min="1" max="4" width="9.140625" style="2" customWidth="1"/>
    <col min="5" max="5" width="45.7109375" style="2" customWidth="1"/>
    <col min="6" max="16384" width="9.140625" style="2" customWidth="1"/>
  </cols>
  <sheetData>
    <row r="1" spans="1:5" ht="12.75">
      <c r="A1" s="1" t="s">
        <v>43</v>
      </c>
      <c r="B1" s="1"/>
      <c r="C1" s="1"/>
      <c r="D1" s="1"/>
      <c r="E1" s="1"/>
    </row>
    <row r="2" spans="1:5" ht="12.75">
      <c r="A2" s="1" t="s">
        <v>84</v>
      </c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5" spans="1:5" ht="12.75">
      <c r="A5" s="3" t="s">
        <v>0</v>
      </c>
      <c r="E5" s="4" t="s">
        <v>8</v>
      </c>
    </row>
    <row r="6" spans="1:5" ht="12.75">
      <c r="A6" s="3" t="s">
        <v>2</v>
      </c>
      <c r="E6" s="4" t="s">
        <v>44</v>
      </c>
    </row>
    <row r="7" spans="1:5" ht="12.75">
      <c r="A7" s="3" t="s">
        <v>3</v>
      </c>
      <c r="E7" s="4" t="s">
        <v>9</v>
      </c>
    </row>
    <row r="8" spans="1:5" ht="25.5">
      <c r="A8" s="3" t="s">
        <v>4</v>
      </c>
      <c r="E8" s="4" t="s">
        <v>10</v>
      </c>
    </row>
    <row r="9" spans="1:9" ht="25.5">
      <c r="A9" s="3" t="s">
        <v>1</v>
      </c>
      <c r="E9" s="4" t="s">
        <v>85</v>
      </c>
      <c r="F9" s="4"/>
      <c r="G9" s="4"/>
      <c r="H9" s="4"/>
      <c r="I9" s="4"/>
    </row>
    <row r="10" spans="1:5" ht="27">
      <c r="A10" s="3" t="s">
        <v>5</v>
      </c>
      <c r="E10" s="4" t="s">
        <v>45</v>
      </c>
    </row>
    <row r="11" spans="1:5" ht="25.5">
      <c r="A11" s="3" t="s">
        <v>6</v>
      </c>
      <c r="E11" s="4" t="s">
        <v>86</v>
      </c>
    </row>
    <row r="12" spans="1:5" ht="12.75">
      <c r="A12" s="3" t="s">
        <v>7</v>
      </c>
      <c r="E12" s="4" t="s">
        <v>64</v>
      </c>
    </row>
    <row r="13" ht="12.75">
      <c r="E13" s="4"/>
    </row>
    <row r="14" ht="12.75">
      <c r="E14" s="4"/>
    </row>
    <row r="15" ht="12.75">
      <c r="E15" s="4"/>
    </row>
    <row r="16" spans="1:5" ht="12.75">
      <c r="A16" s="2" t="s">
        <v>46</v>
      </c>
      <c r="E16" s="4"/>
    </row>
    <row r="17" ht="12.75">
      <c r="E17" s="4"/>
    </row>
    <row r="18" ht="12.75">
      <c r="E18" s="4"/>
    </row>
    <row r="19" ht="12.75">
      <c r="E19" s="4"/>
    </row>
    <row r="20" ht="12.75">
      <c r="E20" s="4"/>
    </row>
    <row r="21" ht="12.75">
      <c r="E21" s="4"/>
    </row>
    <row r="22" ht="12.75">
      <c r="E22" s="4"/>
    </row>
    <row r="23" ht="12.75">
      <c r="E23" s="4"/>
    </row>
    <row r="24" ht="12.75">
      <c r="E24" s="4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8" customWidth="1"/>
    <col min="2" max="2" width="11.7109375" style="8" customWidth="1"/>
    <col min="3" max="3" width="9.28125" style="8" bestFit="1" customWidth="1"/>
    <col min="4" max="4" width="18.28125" style="8" bestFit="1" customWidth="1"/>
    <col min="5" max="5" width="9.140625" style="8" customWidth="1"/>
    <col min="6" max="6" width="11.140625" style="8" bestFit="1" customWidth="1"/>
    <col min="7" max="7" width="10.140625" style="8" bestFit="1" customWidth="1"/>
    <col min="8" max="16384" width="9.140625" style="8" customWidth="1"/>
  </cols>
  <sheetData>
    <row r="1" spans="2:4" ht="12.75">
      <c r="B1" s="6" t="s">
        <v>92</v>
      </c>
      <c r="C1" s="7"/>
      <c r="D1" s="7"/>
    </row>
    <row r="2" spans="2:4" ht="12.75">
      <c r="B2" s="6" t="s">
        <v>52</v>
      </c>
      <c r="C2" s="7"/>
      <c r="D2" s="7"/>
    </row>
    <row r="3" spans="2:4" ht="12.75">
      <c r="B3" s="6" t="s">
        <v>53</v>
      </c>
      <c r="C3" s="7"/>
      <c r="D3" s="7"/>
    </row>
    <row r="6" s="16" customFormat="1" ht="12.75">
      <c r="D6" s="16" t="s">
        <v>49</v>
      </c>
    </row>
    <row r="7" spans="2:4" s="17" customFormat="1" ht="14.25">
      <c r="B7" s="17" t="s">
        <v>48</v>
      </c>
      <c r="C7" s="17" t="s">
        <v>47</v>
      </c>
      <c r="D7" s="17" t="s">
        <v>65</v>
      </c>
    </row>
    <row r="8" spans="2:5" ht="12.75">
      <c r="B8" s="18">
        <v>1</v>
      </c>
      <c r="C8" s="18">
        <v>1</v>
      </c>
      <c r="D8" s="18">
        <v>6128735</v>
      </c>
      <c r="E8" s="33"/>
    </row>
    <row r="9" spans="2:5" ht="12.75">
      <c r="B9" s="18">
        <v>2</v>
      </c>
      <c r="C9" s="18">
        <v>2</v>
      </c>
      <c r="D9" s="18">
        <v>22090811</v>
      </c>
      <c r="E9" s="33"/>
    </row>
    <row r="10" spans="2:5" ht="12.75">
      <c r="B10" s="18">
        <v>3</v>
      </c>
      <c r="C10" s="18">
        <v>3</v>
      </c>
      <c r="D10" s="18">
        <v>4359872</v>
      </c>
      <c r="E10" s="33"/>
    </row>
    <row r="11" spans="2:5" ht="12.75">
      <c r="B11" s="18">
        <v>5</v>
      </c>
      <c r="C11" s="18">
        <v>4</v>
      </c>
      <c r="D11" s="18">
        <v>97275005</v>
      </c>
      <c r="E11" s="33"/>
    </row>
    <row r="12" spans="2:5" ht="12.75">
      <c r="B12" s="18">
        <v>6</v>
      </c>
      <c r="C12" s="18">
        <v>5</v>
      </c>
      <c r="D12" s="18">
        <v>593781</v>
      </c>
      <c r="E12" s="33"/>
    </row>
    <row r="13" spans="2:5" ht="12.75">
      <c r="B13" s="18">
        <v>7</v>
      </c>
      <c r="C13" s="18">
        <v>6</v>
      </c>
      <c r="D13" s="18">
        <v>3098383</v>
      </c>
      <c r="E13" s="33"/>
    </row>
    <row r="14" spans="2:5" ht="12.75">
      <c r="B14" s="18">
        <v>8</v>
      </c>
      <c r="C14" s="18">
        <v>7</v>
      </c>
      <c r="D14" s="18">
        <v>12090087</v>
      </c>
      <c r="E14" s="33"/>
    </row>
    <row r="15" spans="2:5" ht="12.75">
      <c r="B15" s="18">
        <v>9</v>
      </c>
      <c r="C15" s="18">
        <v>8</v>
      </c>
      <c r="D15" s="18">
        <v>1213788.8549993024</v>
      </c>
      <c r="E15" s="33"/>
    </row>
    <row r="16" spans="2:5" ht="12.75">
      <c r="B16" s="18">
        <v>11</v>
      </c>
      <c r="C16" s="18">
        <v>9</v>
      </c>
      <c r="D16" s="18">
        <v>14345608.070368359</v>
      </c>
      <c r="E16" s="33"/>
    </row>
    <row r="17" spans="2:5" ht="12.75">
      <c r="B17" s="18">
        <v>12</v>
      </c>
      <c r="C17" s="18">
        <v>10</v>
      </c>
      <c r="D17" s="18">
        <v>2526669.972308184</v>
      </c>
      <c r="E17" s="33"/>
    </row>
    <row r="18" spans="2:5" ht="12.75">
      <c r="B18" s="18">
        <v>13</v>
      </c>
      <c r="C18" s="18">
        <v>11</v>
      </c>
      <c r="D18" s="18">
        <v>80912765</v>
      </c>
      <c r="E18" s="33"/>
    </row>
    <row r="19" spans="2:5" ht="12.75">
      <c r="B19" s="18">
        <v>14</v>
      </c>
      <c r="C19" s="18">
        <v>12</v>
      </c>
      <c r="D19" s="18">
        <v>3819856.7836722885</v>
      </c>
      <c r="E19" s="33"/>
    </row>
    <row r="20" spans="2:5" ht="12.75">
      <c r="B20" s="18">
        <v>15</v>
      </c>
      <c r="C20" s="18">
        <v>13</v>
      </c>
      <c r="D20" s="18">
        <v>1381857.7044316581</v>
      </c>
      <c r="E20" s="33"/>
    </row>
    <row r="21" spans="2:5" ht="12.75">
      <c r="B21" s="18">
        <v>17</v>
      </c>
      <c r="C21" s="18">
        <v>14</v>
      </c>
      <c r="D21" s="18">
        <v>12698934.543663636</v>
      </c>
      <c r="E21" s="33"/>
    </row>
    <row r="22" spans="2:5" ht="12.75">
      <c r="B22" s="18">
        <v>18</v>
      </c>
      <c r="C22" s="18">
        <v>15</v>
      </c>
      <c r="D22" s="18">
        <v>10068671.293403514</v>
      </c>
      <c r="E22" s="33"/>
    </row>
    <row r="23" spans="2:5" ht="12.75">
      <c r="B23" s="18">
        <v>20</v>
      </c>
      <c r="C23" s="18">
        <v>16</v>
      </c>
      <c r="D23" s="18">
        <v>14651274.629441448</v>
      </c>
      <c r="E23" s="33"/>
    </row>
    <row r="24" spans="2:5" ht="12.75">
      <c r="B24" s="18">
        <v>21</v>
      </c>
      <c r="C24" s="18">
        <v>17</v>
      </c>
      <c r="D24" s="18">
        <v>1068056.1980193336</v>
      </c>
      <c r="E24" s="33"/>
    </row>
    <row r="25" spans="2:5" ht="12.75">
      <c r="B25" s="18">
        <v>22</v>
      </c>
      <c r="C25" s="18">
        <v>18</v>
      </c>
      <c r="D25" s="18">
        <v>1669524.9647108046</v>
      </c>
      <c r="E25" s="33"/>
    </row>
    <row r="26" spans="2:5" ht="12.75">
      <c r="B26" s="18">
        <v>23</v>
      </c>
      <c r="C26" s="18">
        <v>19</v>
      </c>
      <c r="D26" s="18">
        <v>3615780.076694768</v>
      </c>
      <c r="E26" s="33"/>
    </row>
    <row r="27" spans="2:5" ht="12.75">
      <c r="B27" s="18">
        <v>24</v>
      </c>
      <c r="C27" s="18">
        <v>20</v>
      </c>
      <c r="D27" s="18">
        <v>1473316.8944854091</v>
      </c>
      <c r="E27" s="33"/>
    </row>
    <row r="28" spans="2:5" ht="12.75">
      <c r="B28" s="18">
        <v>25</v>
      </c>
      <c r="C28" s="18">
        <v>21</v>
      </c>
      <c r="D28" s="18">
        <v>1387426.9891744917</v>
      </c>
      <c r="E28" s="33"/>
    </row>
    <row r="29" spans="2:5" ht="12.75">
      <c r="B29" s="18">
        <v>27</v>
      </c>
      <c r="C29" s="18">
        <v>22</v>
      </c>
      <c r="D29" s="18">
        <v>544510.0076266608</v>
      </c>
      <c r="E29" s="33"/>
    </row>
    <row r="30" spans="2:5" ht="12.75">
      <c r="B30" s="18">
        <v>29</v>
      </c>
      <c r="C30" s="18">
        <v>23</v>
      </c>
      <c r="D30" s="18">
        <v>595777829</v>
      </c>
      <c r="E30" s="33"/>
    </row>
    <row r="31" spans="2:5" ht="12.75">
      <c r="B31" s="18">
        <v>31</v>
      </c>
      <c r="C31" s="18">
        <v>24</v>
      </c>
      <c r="D31" s="18">
        <v>2133670.057977657</v>
      </c>
      <c r="E31" s="33"/>
    </row>
    <row r="32" spans="2:5" ht="12.75">
      <c r="B32" s="18">
        <v>33</v>
      </c>
      <c r="C32" s="18">
        <v>25</v>
      </c>
      <c r="D32" s="18">
        <v>11829694.734962635</v>
      </c>
      <c r="E32" s="33"/>
    </row>
    <row r="33" spans="2:5" ht="12.75">
      <c r="B33" s="18">
        <v>34</v>
      </c>
      <c r="C33" s="18">
        <v>26</v>
      </c>
      <c r="D33" s="18">
        <v>1317634.4363128778</v>
      </c>
      <c r="E33" s="33"/>
    </row>
    <row r="34" spans="2:5" ht="12.75">
      <c r="B34" s="18">
        <v>36</v>
      </c>
      <c r="C34" s="18">
        <v>27</v>
      </c>
      <c r="D34" s="18">
        <v>847174.1727960369</v>
      </c>
      <c r="E34" s="33"/>
    </row>
    <row r="35" spans="2:5" ht="12.75">
      <c r="B35" s="18">
        <v>37</v>
      </c>
      <c r="C35" s="18">
        <v>28</v>
      </c>
      <c r="D35" s="18">
        <v>9505642.941600505</v>
      </c>
      <c r="E35" s="33"/>
    </row>
    <row r="36" spans="2:5" ht="12.75">
      <c r="B36" s="18">
        <v>39</v>
      </c>
      <c r="C36" s="18">
        <v>29</v>
      </c>
      <c r="D36" s="18">
        <v>2348683.4218337894</v>
      </c>
      <c r="E36" s="33"/>
    </row>
    <row r="37" spans="2:7" ht="12.75">
      <c r="B37" s="18">
        <v>41</v>
      </c>
      <c r="C37" s="18">
        <v>30</v>
      </c>
      <c r="D37" s="18">
        <v>2119024.391758848</v>
      </c>
      <c r="E37" s="33"/>
      <c r="F37" s="33"/>
      <c r="G37" s="18"/>
    </row>
    <row r="38" spans="2:7" s="19" customFormat="1" ht="15.75">
      <c r="B38" s="20" t="s">
        <v>50</v>
      </c>
      <c r="C38" s="20" t="s">
        <v>50</v>
      </c>
      <c r="D38" s="20" t="s">
        <v>50</v>
      </c>
      <c r="E38" s="33"/>
      <c r="G38" s="18"/>
    </row>
    <row r="39" spans="2:5" ht="12.75">
      <c r="B39" s="18">
        <v>99999</v>
      </c>
      <c r="C39" s="18">
        <v>70871</v>
      </c>
      <c r="D39" s="18">
        <v>12380298</v>
      </c>
      <c r="E39" s="33"/>
    </row>
    <row r="40" spans="2:6" ht="12.75">
      <c r="B40" s="18">
        <v>100000</v>
      </c>
      <c r="C40" s="18">
        <v>70872</v>
      </c>
      <c r="D40" s="18">
        <v>6109828</v>
      </c>
      <c r="E40" s="33"/>
      <c r="F40" s="33"/>
    </row>
    <row r="42" spans="2:4" ht="12.75">
      <c r="B42" s="14" t="s">
        <v>51</v>
      </c>
      <c r="D42" s="18">
        <f>D44*100000</f>
        <v>1258581945000</v>
      </c>
    </row>
    <row r="43" spans="2:4" ht="12.75">
      <c r="B43" s="14"/>
      <c r="D43" s="18"/>
    </row>
    <row r="44" spans="2:4" ht="12.75">
      <c r="B44" s="14" t="s">
        <v>57</v>
      </c>
      <c r="D44" s="18">
        <f>D46*D49</f>
        <v>12585819.45</v>
      </c>
    </row>
    <row r="45" spans="4:6" ht="12.75">
      <c r="D45" s="18"/>
      <c r="F45" s="8" t="s">
        <v>42</v>
      </c>
    </row>
    <row r="46" spans="2:5" ht="12.75">
      <c r="B46" s="14" t="s">
        <v>54</v>
      </c>
      <c r="D46" s="18">
        <v>13248231</v>
      </c>
      <c r="E46" s="8" t="s">
        <v>42</v>
      </c>
    </row>
    <row r="48" ht="12.75">
      <c r="B48" s="14" t="s">
        <v>55</v>
      </c>
    </row>
    <row r="49" spans="2:4" ht="12.75">
      <c r="B49" s="14" t="s">
        <v>56</v>
      </c>
      <c r="D49" s="34">
        <v>0.95</v>
      </c>
    </row>
    <row r="51" ht="12.75">
      <c r="A51" s="8" t="s">
        <v>66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IV16384"/>
    </sheetView>
  </sheetViews>
  <sheetFormatPr defaultColWidth="9.140625" defaultRowHeight="12.75"/>
  <cols>
    <col min="1" max="1" width="3.140625" style="8" bestFit="1" customWidth="1"/>
    <col min="2" max="2" width="11.7109375" style="8" customWidth="1"/>
    <col min="3" max="3" width="9.421875" style="8" bestFit="1" customWidth="1"/>
    <col min="4" max="4" width="18.421875" style="8" bestFit="1" customWidth="1"/>
    <col min="5" max="5" width="17.00390625" style="8" bestFit="1" customWidth="1"/>
    <col min="6" max="6" width="16.8515625" style="8" bestFit="1" customWidth="1"/>
    <col min="7" max="7" width="3.00390625" style="8" customWidth="1"/>
    <col min="8" max="9" width="9.140625" style="8" customWidth="1"/>
    <col min="10" max="10" width="12.7109375" style="8" bestFit="1" customWidth="1"/>
    <col min="11" max="11" width="13.28125" style="8" bestFit="1" customWidth="1"/>
    <col min="12" max="16384" width="9.140625" style="8" customWidth="1"/>
  </cols>
  <sheetData>
    <row r="1" spans="2:6" ht="12.75">
      <c r="B1" s="6" t="s">
        <v>93</v>
      </c>
      <c r="C1" s="7"/>
      <c r="D1" s="7"/>
      <c r="E1" s="6"/>
      <c r="F1" s="6"/>
    </row>
    <row r="2" spans="2:6" ht="12.75">
      <c r="B2" s="6" t="s">
        <v>52</v>
      </c>
      <c r="C2" s="7"/>
      <c r="D2" s="7"/>
      <c r="E2" s="6"/>
      <c r="F2" s="6"/>
    </row>
    <row r="3" spans="2:6" ht="12.75">
      <c r="B3" s="6" t="s">
        <v>53</v>
      </c>
      <c r="C3" s="7"/>
      <c r="D3" s="7"/>
      <c r="E3" s="6"/>
      <c r="F3" s="6"/>
    </row>
    <row r="6" spans="2:6" ht="12.75">
      <c r="B6" s="15" t="s">
        <v>23</v>
      </c>
      <c r="C6" s="15" t="s">
        <v>24</v>
      </c>
      <c r="D6" s="15" t="s">
        <v>26</v>
      </c>
      <c r="E6" s="15" t="s">
        <v>29</v>
      </c>
      <c r="F6" s="15" t="s">
        <v>28</v>
      </c>
    </row>
    <row r="7" spans="4:6" s="16" customFormat="1" ht="12.75">
      <c r="D7" s="16" t="s">
        <v>49</v>
      </c>
      <c r="E7" s="16" t="s">
        <v>58</v>
      </c>
      <c r="F7" s="16" t="s">
        <v>61</v>
      </c>
    </row>
    <row r="8" spans="2:6" s="17" customFormat="1" ht="14.25">
      <c r="B8" s="17" t="s">
        <v>48</v>
      </c>
      <c r="C8" s="17" t="s">
        <v>47</v>
      </c>
      <c r="D8" s="17" t="s">
        <v>65</v>
      </c>
      <c r="E8" s="17" t="s">
        <v>65</v>
      </c>
      <c r="F8" s="17" t="s">
        <v>65</v>
      </c>
    </row>
    <row r="9" spans="2:11" ht="12.75">
      <c r="B9" s="18">
        <v>1</v>
      </c>
      <c r="C9" s="18">
        <v>1</v>
      </c>
      <c r="D9" s="18">
        <v>6128735</v>
      </c>
      <c r="E9" s="18">
        <f>D9*$E$47/$D$47</f>
        <v>7351663.700759369</v>
      </c>
      <c r="F9" s="18">
        <f>MIN(MAX(E9-100000000,0),400000000)*0.5</f>
        <v>0</v>
      </c>
      <c r="J9" s="18"/>
      <c r="K9" s="18"/>
    </row>
    <row r="10" spans="2:11" ht="12.75">
      <c r="B10" s="18">
        <v>2</v>
      </c>
      <c r="C10" s="18">
        <v>2</v>
      </c>
      <c r="D10" s="18">
        <v>22090811</v>
      </c>
      <c r="E10" s="18">
        <f aca="true" t="shared" si="0" ref="E10:E45">D10*$E$47/$D$47</f>
        <v>26498814.738936465</v>
      </c>
      <c r="F10" s="18">
        <f aca="true" t="shared" si="1" ref="F10:F41">MIN(MAX(E10-100000000,0),400000000)*0.5</f>
        <v>0</v>
      </c>
      <c r="J10" s="18"/>
      <c r="K10" s="18"/>
    </row>
    <row r="11" spans="2:11" ht="12.75">
      <c r="B11" s="18">
        <v>3</v>
      </c>
      <c r="C11" s="18">
        <v>3</v>
      </c>
      <c r="D11" s="18">
        <v>4359872</v>
      </c>
      <c r="E11" s="18">
        <f t="shared" si="0"/>
        <v>5229841.512540052</v>
      </c>
      <c r="F11" s="18">
        <f t="shared" si="1"/>
        <v>0</v>
      </c>
      <c r="J11" s="18"/>
      <c r="K11" s="18"/>
    </row>
    <row r="12" spans="2:12" ht="12.75">
      <c r="B12" s="18">
        <v>5</v>
      </c>
      <c r="C12" s="18">
        <v>4</v>
      </c>
      <c r="D12" s="18">
        <v>97275005</v>
      </c>
      <c r="E12" s="18">
        <f t="shared" si="0"/>
        <v>116685274.0817944</v>
      </c>
      <c r="F12" s="18">
        <f t="shared" si="1"/>
        <v>8342637.040897198</v>
      </c>
      <c r="J12" s="18"/>
      <c r="K12" s="18"/>
      <c r="L12" s="22"/>
    </row>
    <row r="13" spans="2:12" ht="12.75">
      <c r="B13" s="18">
        <v>6</v>
      </c>
      <c r="C13" s="18">
        <v>5</v>
      </c>
      <c r="D13" s="18">
        <v>593781</v>
      </c>
      <c r="E13" s="18">
        <f t="shared" si="0"/>
        <v>712264.1497634666</v>
      </c>
      <c r="F13" s="18">
        <f t="shared" si="1"/>
        <v>0</v>
      </c>
      <c r="J13" s="18"/>
      <c r="K13" s="18"/>
      <c r="L13" s="22"/>
    </row>
    <row r="14" spans="2:12" ht="12.75">
      <c r="B14" s="18">
        <v>7</v>
      </c>
      <c r="C14" s="18">
        <v>6</v>
      </c>
      <c r="D14" s="18">
        <v>3098383</v>
      </c>
      <c r="E14" s="18">
        <f t="shared" si="0"/>
        <v>3716634.8083495074</v>
      </c>
      <c r="F14" s="18">
        <f t="shared" si="1"/>
        <v>0</v>
      </c>
      <c r="J14" s="18"/>
      <c r="K14" s="18"/>
      <c r="L14" s="22"/>
    </row>
    <row r="15" spans="2:12" ht="12.75">
      <c r="B15" s="18">
        <v>8</v>
      </c>
      <c r="C15" s="18">
        <v>7</v>
      </c>
      <c r="D15" s="18">
        <v>12090087</v>
      </c>
      <c r="E15" s="18">
        <f t="shared" si="0"/>
        <v>14502544.772603603</v>
      </c>
      <c r="F15" s="18">
        <f t="shared" si="1"/>
        <v>0</v>
      </c>
      <c r="J15" s="18"/>
      <c r="K15" s="18"/>
      <c r="L15" s="22"/>
    </row>
    <row r="16" spans="2:12" ht="12.75">
      <c r="B16" s="18">
        <v>9</v>
      </c>
      <c r="C16" s="18">
        <v>8</v>
      </c>
      <c r="D16" s="18">
        <v>1213788.8549993024</v>
      </c>
      <c r="E16" s="18">
        <f t="shared" si="0"/>
        <v>1455988.4651048952</v>
      </c>
      <c r="F16" s="18">
        <f t="shared" si="1"/>
        <v>0</v>
      </c>
      <c r="J16" s="18"/>
      <c r="K16" s="18"/>
      <c r="L16" s="22"/>
    </row>
    <row r="17" spans="2:12" ht="12.75">
      <c r="B17" s="18">
        <v>11</v>
      </c>
      <c r="C17" s="18">
        <v>9</v>
      </c>
      <c r="D17" s="18">
        <v>14345608.070368359</v>
      </c>
      <c r="E17" s="18">
        <f t="shared" si="0"/>
        <v>17208132.85551549</v>
      </c>
      <c r="F17" s="18">
        <f t="shared" si="1"/>
        <v>0</v>
      </c>
      <c r="J17" s="18"/>
      <c r="K17" s="18"/>
      <c r="L17" s="22"/>
    </row>
    <row r="18" spans="2:12" ht="12.75">
      <c r="B18" s="18">
        <v>12</v>
      </c>
      <c r="C18" s="18">
        <v>10</v>
      </c>
      <c r="D18" s="18">
        <v>2526669.972308184</v>
      </c>
      <c r="E18" s="18">
        <f t="shared" si="0"/>
        <v>3030842.0773971723</v>
      </c>
      <c r="F18" s="18">
        <f t="shared" si="1"/>
        <v>0</v>
      </c>
      <c r="J18" s="18"/>
      <c r="K18" s="18"/>
      <c r="L18" s="22"/>
    </row>
    <row r="19" spans="2:12" ht="12.75">
      <c r="B19" s="18">
        <v>13</v>
      </c>
      <c r="C19" s="18">
        <v>11</v>
      </c>
      <c r="D19" s="18">
        <v>80912765</v>
      </c>
      <c r="E19" s="18">
        <f t="shared" si="0"/>
        <v>97058110.25906214</v>
      </c>
      <c r="F19" s="18">
        <f t="shared" si="1"/>
        <v>0</v>
      </c>
      <c r="J19" s="18"/>
      <c r="K19" s="18"/>
      <c r="L19" s="22"/>
    </row>
    <row r="20" spans="2:12" ht="12.75">
      <c r="B20" s="18">
        <v>14</v>
      </c>
      <c r="C20" s="18">
        <v>12</v>
      </c>
      <c r="D20" s="18">
        <v>3819856.7836722885</v>
      </c>
      <c r="E20" s="18">
        <f t="shared" si="0"/>
        <v>4582071.578983755</v>
      </c>
      <c r="F20" s="18">
        <f t="shared" si="1"/>
        <v>0</v>
      </c>
      <c r="J20" s="18"/>
      <c r="K20" s="18"/>
      <c r="L20" s="22"/>
    </row>
    <row r="21" spans="2:12" ht="12.75">
      <c r="B21" s="18">
        <v>15</v>
      </c>
      <c r="C21" s="18">
        <v>13</v>
      </c>
      <c r="D21" s="18">
        <v>1381857.7044316581</v>
      </c>
      <c r="E21" s="18">
        <f t="shared" si="0"/>
        <v>1657593.7979509458</v>
      </c>
      <c r="F21" s="18">
        <f t="shared" si="1"/>
        <v>0</v>
      </c>
      <c r="J21" s="18"/>
      <c r="K21" s="18"/>
      <c r="L21" s="22"/>
    </row>
    <row r="22" spans="2:12" ht="12.75">
      <c r="B22" s="18">
        <v>17</v>
      </c>
      <c r="C22" s="18">
        <v>14</v>
      </c>
      <c r="D22" s="18">
        <v>12698934.543663636</v>
      </c>
      <c r="E22" s="18">
        <f t="shared" si="0"/>
        <v>15232881.846412221</v>
      </c>
      <c r="F22" s="18">
        <f t="shared" si="1"/>
        <v>0</v>
      </c>
      <c r="J22" s="18"/>
      <c r="K22" s="18"/>
      <c r="L22" s="22"/>
    </row>
    <row r="23" spans="2:12" ht="12.75">
      <c r="B23" s="18">
        <v>18</v>
      </c>
      <c r="C23" s="18">
        <v>15</v>
      </c>
      <c r="D23" s="18">
        <v>10068671.293403514</v>
      </c>
      <c r="E23" s="18">
        <f t="shared" si="0"/>
        <v>12077775.47284921</v>
      </c>
      <c r="F23" s="18">
        <f t="shared" si="1"/>
        <v>0</v>
      </c>
      <c r="J23" s="18"/>
      <c r="K23" s="18"/>
      <c r="L23" s="22"/>
    </row>
    <row r="24" spans="2:12" ht="12.75">
      <c r="B24" s="18">
        <v>18</v>
      </c>
      <c r="C24" s="18">
        <v>16</v>
      </c>
      <c r="D24" s="18">
        <v>14651274.629441448</v>
      </c>
      <c r="E24" s="18">
        <f t="shared" si="0"/>
        <v>17574792.165613517</v>
      </c>
      <c r="F24" s="18">
        <f t="shared" si="1"/>
        <v>0</v>
      </c>
      <c r="J24" s="18"/>
      <c r="K24" s="18"/>
      <c r="L24" s="22"/>
    </row>
    <row r="25" spans="2:12" ht="12.75">
      <c r="B25" s="18">
        <v>21</v>
      </c>
      <c r="C25" s="18">
        <v>17</v>
      </c>
      <c r="D25" s="18">
        <v>1068056.1980193336</v>
      </c>
      <c r="E25" s="18">
        <f t="shared" si="0"/>
        <v>1281176.291901966</v>
      </c>
      <c r="F25" s="18">
        <f t="shared" si="1"/>
        <v>0</v>
      </c>
      <c r="J25" s="18"/>
      <c r="K25" s="18"/>
      <c r="L25" s="22"/>
    </row>
    <row r="26" spans="2:12" ht="12.75">
      <c r="B26" s="18">
        <v>22</v>
      </c>
      <c r="C26" s="18">
        <v>18</v>
      </c>
      <c r="D26" s="18">
        <v>1669524.9647108046</v>
      </c>
      <c r="E26" s="18">
        <f t="shared" si="0"/>
        <v>2002662.2264751191</v>
      </c>
      <c r="F26" s="18">
        <f t="shared" si="1"/>
        <v>0</v>
      </c>
      <c r="J26" s="18"/>
      <c r="K26" s="18"/>
      <c r="L26" s="22"/>
    </row>
    <row r="27" spans="2:12" ht="12.75">
      <c r="B27" s="18">
        <v>23</v>
      </c>
      <c r="C27" s="18">
        <v>19</v>
      </c>
      <c r="D27" s="18">
        <v>3615780.076694768</v>
      </c>
      <c r="E27" s="18">
        <f t="shared" si="0"/>
        <v>4337273.375299447</v>
      </c>
      <c r="F27" s="18">
        <f t="shared" si="1"/>
        <v>0</v>
      </c>
      <c r="J27" s="18"/>
      <c r="K27" s="18"/>
      <c r="L27" s="22"/>
    </row>
    <row r="28" spans="2:12" ht="12.75">
      <c r="B28" s="18">
        <v>24</v>
      </c>
      <c r="C28" s="18">
        <v>20</v>
      </c>
      <c r="D28" s="18">
        <v>1473316.8944854091</v>
      </c>
      <c r="E28" s="18">
        <f t="shared" si="0"/>
        <v>1767302.7685001725</v>
      </c>
      <c r="F28" s="18">
        <f t="shared" si="1"/>
        <v>0</v>
      </c>
      <c r="J28" s="18"/>
      <c r="K28" s="18"/>
      <c r="L28" s="22"/>
    </row>
    <row r="29" spans="2:12" ht="12.75">
      <c r="B29" s="18">
        <v>25</v>
      </c>
      <c r="C29" s="18">
        <v>21</v>
      </c>
      <c r="D29" s="18">
        <v>1387426.9891744917</v>
      </c>
      <c r="E29" s="18">
        <f t="shared" si="0"/>
        <v>1664274.3786063476</v>
      </c>
      <c r="F29" s="18">
        <f t="shared" si="1"/>
        <v>0</v>
      </c>
      <c r="J29" s="18"/>
      <c r="K29" s="18"/>
      <c r="L29" s="22"/>
    </row>
    <row r="30" spans="2:12" ht="12.75">
      <c r="B30" s="18">
        <v>27</v>
      </c>
      <c r="C30" s="18">
        <v>22</v>
      </c>
      <c r="D30" s="18">
        <v>544510.0076266608</v>
      </c>
      <c r="E30" s="18">
        <f t="shared" si="0"/>
        <v>653161.616184927</v>
      </c>
      <c r="F30" s="18">
        <f t="shared" si="1"/>
        <v>0</v>
      </c>
      <c r="J30" s="18"/>
      <c r="K30" s="18"/>
      <c r="L30" s="22"/>
    </row>
    <row r="31" spans="2:12" ht="12.75">
      <c r="B31" s="18">
        <v>29</v>
      </c>
      <c r="C31" s="18">
        <v>23</v>
      </c>
      <c r="D31" s="18">
        <v>505777829</v>
      </c>
      <c r="E31" s="18">
        <f t="shared" si="0"/>
        <v>606700812.8281251</v>
      </c>
      <c r="F31" s="18">
        <f t="shared" si="1"/>
        <v>200000000</v>
      </c>
      <c r="J31" s="18"/>
      <c r="K31" s="18"/>
      <c r="L31" s="22"/>
    </row>
    <row r="32" spans="2:12" ht="12.75">
      <c r="B32" s="18">
        <v>33</v>
      </c>
      <c r="C32" s="18">
        <v>24</v>
      </c>
      <c r="D32" s="18">
        <v>2133670.057977657</v>
      </c>
      <c r="E32" s="18">
        <f t="shared" si="0"/>
        <v>2559422.901240057</v>
      </c>
      <c r="F32" s="18">
        <f t="shared" si="1"/>
        <v>0</v>
      </c>
      <c r="J32" s="18"/>
      <c r="K32" s="18"/>
      <c r="L32" s="22"/>
    </row>
    <row r="33" spans="2:12" ht="12.75">
      <c r="B33" s="18">
        <v>33</v>
      </c>
      <c r="C33" s="18">
        <v>25</v>
      </c>
      <c r="D33" s="18">
        <v>11829694.734962635</v>
      </c>
      <c r="E33" s="18">
        <f t="shared" si="0"/>
        <v>14190193.795961</v>
      </c>
      <c r="F33" s="18">
        <f t="shared" si="1"/>
        <v>0</v>
      </c>
      <c r="J33" s="18"/>
      <c r="K33" s="18"/>
      <c r="L33" s="22"/>
    </row>
    <row r="34" spans="2:12" ht="12.75">
      <c r="B34" s="18">
        <v>34</v>
      </c>
      <c r="C34" s="18">
        <v>26</v>
      </c>
      <c r="D34" s="18">
        <v>1317634.4363128778</v>
      </c>
      <c r="E34" s="18">
        <f t="shared" si="0"/>
        <v>1580555.4092829786</v>
      </c>
      <c r="F34" s="18">
        <f t="shared" si="1"/>
        <v>0</v>
      </c>
      <c r="J34" s="18"/>
      <c r="K34" s="18"/>
      <c r="L34" s="22"/>
    </row>
    <row r="35" spans="2:12" ht="12.75">
      <c r="B35" s="18">
        <v>36</v>
      </c>
      <c r="C35" s="18">
        <v>27</v>
      </c>
      <c r="D35" s="18">
        <v>847174.1727960369</v>
      </c>
      <c r="E35" s="18">
        <f t="shared" si="0"/>
        <v>1016219.4342495588</v>
      </c>
      <c r="F35" s="18">
        <f t="shared" si="1"/>
        <v>0</v>
      </c>
      <c r="J35" s="18"/>
      <c r="K35" s="18"/>
      <c r="L35" s="22"/>
    </row>
    <row r="36" spans="2:12" ht="12.75">
      <c r="B36" s="18">
        <v>37</v>
      </c>
      <c r="C36" s="18">
        <v>28</v>
      </c>
      <c r="D36" s="18">
        <v>9505642.941600505</v>
      </c>
      <c r="E36" s="18">
        <f t="shared" si="0"/>
        <v>11402400.359314596</v>
      </c>
      <c r="F36" s="18">
        <f t="shared" si="1"/>
        <v>0</v>
      </c>
      <c r="I36" s="8" t="s">
        <v>42</v>
      </c>
      <c r="J36" s="18"/>
      <c r="K36" s="18"/>
      <c r="L36" s="22"/>
    </row>
    <row r="37" spans="2:11" ht="12.75">
      <c r="B37" s="18">
        <v>39</v>
      </c>
      <c r="C37" s="18">
        <v>29</v>
      </c>
      <c r="D37" s="18">
        <v>2348683.4218337894</v>
      </c>
      <c r="E37" s="18">
        <f t="shared" si="0"/>
        <v>2817340.0639562286</v>
      </c>
      <c r="F37" s="18">
        <f t="shared" si="1"/>
        <v>0</v>
      </c>
      <c r="J37" s="18"/>
      <c r="K37" s="18"/>
    </row>
    <row r="38" spans="2:11" ht="12.75">
      <c r="B38" s="18">
        <v>41</v>
      </c>
      <c r="C38" s="18">
        <v>30</v>
      </c>
      <c r="D38" s="18">
        <v>2119024.391758848</v>
      </c>
      <c r="E38" s="18">
        <f t="shared" si="0"/>
        <v>2541854.836588174</v>
      </c>
      <c r="F38" s="18">
        <f t="shared" si="1"/>
        <v>0</v>
      </c>
      <c r="G38" s="18"/>
      <c r="J38" s="18"/>
      <c r="K38" s="18"/>
    </row>
    <row r="39" spans="2:7" s="19" customFormat="1" ht="15.75">
      <c r="B39" s="20" t="s">
        <v>50</v>
      </c>
      <c r="C39" s="20" t="s">
        <v>50</v>
      </c>
      <c r="D39" s="20" t="s">
        <v>50</v>
      </c>
      <c r="E39" s="20" t="s">
        <v>50</v>
      </c>
      <c r="F39" s="20" t="s">
        <v>50</v>
      </c>
      <c r="G39" s="18"/>
    </row>
    <row r="40" spans="2:8" ht="12.75">
      <c r="B40" s="18">
        <v>99999</v>
      </c>
      <c r="C40" s="18">
        <v>70871</v>
      </c>
      <c r="D40" s="18">
        <v>12380298</v>
      </c>
      <c r="E40" s="18">
        <f t="shared" si="0"/>
        <v>14850664.519053902</v>
      </c>
      <c r="F40" s="18">
        <f t="shared" si="1"/>
        <v>0</v>
      </c>
      <c r="H40" s="8" t="s">
        <v>42</v>
      </c>
    </row>
    <row r="41" spans="2:6" ht="12.75">
      <c r="B41" s="18">
        <v>100000</v>
      </c>
      <c r="C41" s="18">
        <v>70872</v>
      </c>
      <c r="D41" s="18">
        <v>6109828</v>
      </c>
      <c r="E41" s="18">
        <f t="shared" si="0"/>
        <v>7328983.99514471</v>
      </c>
      <c r="F41" s="18">
        <f t="shared" si="1"/>
        <v>0</v>
      </c>
    </row>
    <row r="43" spans="1:6" ht="12.75">
      <c r="A43" s="15" t="s">
        <v>32</v>
      </c>
      <c r="B43" s="14" t="s">
        <v>51</v>
      </c>
      <c r="D43" s="18">
        <f>D45*100000</f>
        <v>1258581945000</v>
      </c>
      <c r="E43" s="18">
        <f t="shared" si="0"/>
        <v>1509719575000</v>
      </c>
      <c r="F43" s="18">
        <f>F45*100000</f>
        <v>476753600000</v>
      </c>
    </row>
    <row r="44" spans="1:6" ht="12.75">
      <c r="A44" s="16"/>
      <c r="B44" s="14"/>
      <c r="D44" s="18"/>
      <c r="E44" s="18"/>
      <c r="F44" s="18"/>
    </row>
    <row r="45" spans="1:8" ht="12.75">
      <c r="A45" s="15" t="s">
        <v>34</v>
      </c>
      <c r="B45" s="14" t="s">
        <v>57</v>
      </c>
      <c r="D45" s="18">
        <f>D47*D50</f>
        <v>12585819.45</v>
      </c>
      <c r="E45" s="18">
        <f t="shared" si="0"/>
        <v>15097195.75</v>
      </c>
      <c r="F45" s="18">
        <f>ROUND(F47*F50,0)</f>
        <v>4767536</v>
      </c>
      <c r="H45" s="33"/>
    </row>
    <row r="46" spans="1:6" ht="12.75">
      <c r="A46" s="16"/>
      <c r="D46" s="18"/>
      <c r="E46" s="18"/>
      <c r="F46" s="18" t="s">
        <v>42</v>
      </c>
    </row>
    <row r="47" spans="1:6" ht="12.75">
      <c r="A47" s="15" t="s">
        <v>59</v>
      </c>
      <c r="B47" s="14" t="s">
        <v>54</v>
      </c>
      <c r="D47" s="18">
        <v>13248231</v>
      </c>
      <c r="E47" s="18">
        <v>15891785</v>
      </c>
      <c r="F47" s="18">
        <v>15891785</v>
      </c>
    </row>
    <row r="48" ht="12.75">
      <c r="A48" s="16"/>
    </row>
    <row r="49" spans="1:2" ht="12.75">
      <c r="A49" s="15" t="s">
        <v>60</v>
      </c>
      <c r="B49" s="14" t="s">
        <v>55</v>
      </c>
    </row>
    <row r="50" spans="2:6" ht="12.75">
      <c r="B50" s="14" t="s">
        <v>56</v>
      </c>
      <c r="D50" s="21">
        <v>0.95</v>
      </c>
      <c r="E50" s="21">
        <f>E45/E47</f>
        <v>0.95</v>
      </c>
      <c r="F50" s="21">
        <v>0.3</v>
      </c>
    </row>
    <row r="52" ht="12.75">
      <c r="A52" s="8" t="s">
        <v>67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28" customWidth="1"/>
    <col min="2" max="2" width="3.140625" style="28" bestFit="1" customWidth="1"/>
    <col min="3" max="3" width="10.00390625" style="28" customWidth="1"/>
    <col min="4" max="6" width="9.140625" style="28" customWidth="1"/>
    <col min="7" max="7" width="12.00390625" style="28" bestFit="1" customWidth="1"/>
    <col min="8" max="16384" width="9.140625" style="28" customWidth="1"/>
  </cols>
  <sheetData>
    <row r="1" spans="1:8" ht="12.75">
      <c r="A1" s="6" t="s">
        <v>94</v>
      </c>
      <c r="B1" s="7"/>
      <c r="C1" s="7"/>
      <c r="D1" s="7"/>
      <c r="E1" s="7"/>
      <c r="F1" s="7"/>
      <c r="G1" s="7"/>
      <c r="H1" s="7"/>
    </row>
    <row r="2" spans="1:8" ht="12.75">
      <c r="A2" s="6" t="s">
        <v>52</v>
      </c>
      <c r="B2" s="6"/>
      <c r="C2" s="7"/>
      <c r="D2" s="7"/>
      <c r="E2" s="7"/>
      <c r="F2" s="6"/>
      <c r="G2" s="6"/>
      <c r="H2" s="7"/>
    </row>
    <row r="3" spans="1:8" ht="12.75">
      <c r="A3" s="6" t="s">
        <v>71</v>
      </c>
      <c r="B3" s="6"/>
      <c r="C3" s="7"/>
      <c r="D3" s="7"/>
      <c r="E3" s="7"/>
      <c r="F3" s="6"/>
      <c r="G3" s="6"/>
      <c r="H3" s="7"/>
    </row>
    <row r="6" spans="2:7" ht="12.75">
      <c r="B6" s="23" t="s">
        <v>23</v>
      </c>
      <c r="C6" s="28" t="s">
        <v>7</v>
      </c>
      <c r="G6" s="29">
        <v>11000000</v>
      </c>
    </row>
    <row r="7" spans="2:7" ht="12.75">
      <c r="B7" s="8"/>
      <c r="G7" s="10"/>
    </row>
    <row r="8" spans="2:7" ht="12.75">
      <c r="B8" s="23" t="s">
        <v>24</v>
      </c>
      <c r="C8" s="28" t="s">
        <v>62</v>
      </c>
      <c r="G8" s="29">
        <f>'Exhibit 5'!F45</f>
        <v>4767536</v>
      </c>
    </row>
    <row r="9" spans="2:7" ht="12.75">
      <c r="B9" s="8"/>
      <c r="G9" s="29"/>
    </row>
    <row r="10" spans="2:7" ht="12.75">
      <c r="B10" s="23" t="s">
        <v>26</v>
      </c>
      <c r="C10" s="28" t="s">
        <v>77</v>
      </c>
      <c r="G10" s="29">
        <f>G6-G8</f>
        <v>6232464</v>
      </c>
    </row>
    <row r="11" spans="2:7" ht="12.75">
      <c r="B11" s="8"/>
      <c r="G11" s="29"/>
    </row>
    <row r="12" spans="2:7" ht="12.75">
      <c r="B12" s="23" t="s">
        <v>29</v>
      </c>
      <c r="C12" s="28" t="s">
        <v>63</v>
      </c>
      <c r="G12" s="30">
        <f>'Exhibit 5'!F47</f>
        <v>15891785</v>
      </c>
    </row>
    <row r="13" spans="2:7" ht="12.75">
      <c r="B13" s="8"/>
      <c r="G13" s="29"/>
    </row>
    <row r="14" spans="2:7" ht="12.75">
      <c r="B14" s="23" t="s">
        <v>28</v>
      </c>
      <c r="C14" s="28" t="s">
        <v>78</v>
      </c>
      <c r="G14" s="31">
        <f>G10/G12</f>
        <v>0.392181495030294</v>
      </c>
    </row>
    <row r="19" ht="12.75">
      <c r="G19" s="32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A1" sqref="A1:IV16384"/>
    </sheetView>
  </sheetViews>
  <sheetFormatPr defaultColWidth="9.140625" defaultRowHeight="12.75"/>
  <cols>
    <col min="1" max="7" width="9.140625" style="8" customWidth="1"/>
    <col min="8" max="8" width="9.7109375" style="8" bestFit="1" customWidth="1"/>
    <col min="9" max="16384" width="9.140625" style="8" customWidth="1"/>
  </cols>
  <sheetData>
    <row r="1" spans="1:8" ht="12.75">
      <c r="A1" s="6" t="s">
        <v>95</v>
      </c>
      <c r="B1" s="6"/>
      <c r="C1" s="6"/>
      <c r="D1" s="6"/>
      <c r="E1" s="6"/>
      <c r="F1" s="6"/>
      <c r="G1" s="6"/>
      <c r="H1" s="6"/>
    </row>
    <row r="2" spans="1:8" ht="12.75">
      <c r="A2" s="6" t="s">
        <v>44</v>
      </c>
      <c r="B2" s="6"/>
      <c r="C2" s="6"/>
      <c r="D2" s="6"/>
      <c r="E2" s="6"/>
      <c r="F2" s="6"/>
      <c r="G2" s="6"/>
      <c r="H2" s="6"/>
    </row>
    <row r="3" spans="1:8" ht="14.25">
      <c r="A3" s="6" t="s">
        <v>68</v>
      </c>
      <c r="B3" s="6"/>
      <c r="C3" s="6"/>
      <c r="D3" s="6"/>
      <c r="E3" s="6"/>
      <c r="F3" s="6"/>
      <c r="G3" s="6"/>
      <c r="H3" s="6"/>
    </row>
    <row r="5" spans="1:8" ht="12.75">
      <c r="A5" s="23" t="s">
        <v>23</v>
      </c>
      <c r="B5" s="8" t="s">
        <v>30</v>
      </c>
      <c r="H5" s="24">
        <v>500</v>
      </c>
    </row>
    <row r="6" ht="12.75">
      <c r="H6" s="25"/>
    </row>
    <row r="7" spans="1:8" ht="12.75">
      <c r="A7" s="23" t="s">
        <v>24</v>
      </c>
      <c r="B7" s="8" t="s">
        <v>22</v>
      </c>
      <c r="H7" s="24">
        <v>150</v>
      </c>
    </row>
    <row r="8" ht="12.75">
      <c r="H8" s="25"/>
    </row>
    <row r="9" spans="1:8" ht="12.75">
      <c r="A9" s="23" t="s">
        <v>26</v>
      </c>
      <c r="B9" s="8" t="s">
        <v>25</v>
      </c>
      <c r="H9" s="24">
        <f>H34</f>
        <v>200</v>
      </c>
    </row>
    <row r="10" ht="12.75">
      <c r="H10" s="25"/>
    </row>
    <row r="11" spans="1:8" ht="12.75">
      <c r="A11" s="23" t="s">
        <v>29</v>
      </c>
      <c r="B11" s="8" t="s">
        <v>75</v>
      </c>
      <c r="H11" s="24">
        <f>H45</f>
        <v>48.75</v>
      </c>
    </row>
    <row r="12" ht="12.75">
      <c r="H12" s="25"/>
    </row>
    <row r="13" spans="1:8" ht="12.75">
      <c r="A13" s="23" t="s">
        <v>28</v>
      </c>
      <c r="B13" s="8" t="s">
        <v>27</v>
      </c>
      <c r="H13" s="24">
        <v>50</v>
      </c>
    </row>
    <row r="15" spans="1:8" ht="12.75">
      <c r="A15" s="23" t="s">
        <v>32</v>
      </c>
      <c r="B15" s="8" t="s">
        <v>31</v>
      </c>
      <c r="H15" s="13">
        <v>0.2</v>
      </c>
    </row>
    <row r="17" spans="1:8" ht="12.75">
      <c r="A17" s="23" t="s">
        <v>34</v>
      </c>
      <c r="B17" s="8" t="s">
        <v>76</v>
      </c>
      <c r="H17" s="24">
        <f>SUM(H7:H13)/(1-H15)</f>
        <v>560.9375</v>
      </c>
    </row>
    <row r="19" spans="1:8" ht="12.75">
      <c r="A19" s="23" t="s">
        <v>59</v>
      </c>
      <c r="B19" s="8" t="s">
        <v>35</v>
      </c>
      <c r="H19" s="26">
        <f>H17/H5-1</f>
        <v>0.12187499999999996</v>
      </c>
    </row>
    <row r="23" spans="1:12" ht="12.75">
      <c r="A23" s="6" t="s">
        <v>44</v>
      </c>
      <c r="B23" s="6"/>
      <c r="C23" s="6"/>
      <c r="D23" s="6"/>
      <c r="E23" s="6"/>
      <c r="F23" s="6"/>
      <c r="G23" s="6"/>
      <c r="H23" s="6"/>
      <c r="L23" s="8" t="s">
        <v>42</v>
      </c>
    </row>
    <row r="24" spans="1:8" ht="14.25">
      <c r="A24" s="6" t="s">
        <v>69</v>
      </c>
      <c r="B24" s="6"/>
      <c r="C24" s="6"/>
      <c r="D24" s="6"/>
      <c r="E24" s="6"/>
      <c r="F24" s="6"/>
      <c r="G24" s="6"/>
      <c r="H24" s="6"/>
    </row>
    <row r="26" spans="1:8" ht="12.75">
      <c r="A26" s="23" t="s">
        <v>23</v>
      </c>
      <c r="B26" s="8" t="s">
        <v>37</v>
      </c>
      <c r="H26" s="27">
        <v>125</v>
      </c>
    </row>
    <row r="28" spans="1:10" ht="12.75">
      <c r="A28" s="23" t="s">
        <v>24</v>
      </c>
      <c r="B28" s="8" t="s">
        <v>38</v>
      </c>
      <c r="H28" s="24">
        <v>0.65</v>
      </c>
      <c r="J28" s="25"/>
    </row>
    <row r="30" spans="1:8" ht="12.75">
      <c r="A30" s="23" t="s">
        <v>26</v>
      </c>
      <c r="B30" s="8" t="s">
        <v>39</v>
      </c>
      <c r="H30" s="24">
        <v>0.95</v>
      </c>
    </row>
    <row r="32" spans="1:8" ht="12.75">
      <c r="A32" s="23" t="s">
        <v>29</v>
      </c>
      <c r="B32" s="8" t="s">
        <v>40</v>
      </c>
      <c r="H32" s="24">
        <f>H28+H30</f>
        <v>1.6</v>
      </c>
    </row>
    <row r="34" spans="1:8" ht="12.75">
      <c r="A34" s="23" t="s">
        <v>28</v>
      </c>
      <c r="B34" s="8" t="s">
        <v>41</v>
      </c>
      <c r="H34" s="24">
        <f>H32*H26</f>
        <v>200</v>
      </c>
    </row>
    <row r="35" spans="1:8" ht="12.75">
      <c r="A35" s="23"/>
      <c r="H35" s="24"/>
    </row>
    <row r="36" spans="1:8" ht="12.75">
      <c r="A36" s="23"/>
      <c r="H36" s="24"/>
    </row>
    <row r="38" spans="1:8" ht="12.75">
      <c r="A38" s="6" t="s">
        <v>44</v>
      </c>
      <c r="B38" s="6"/>
      <c r="C38" s="6"/>
      <c r="D38" s="6"/>
      <c r="E38" s="6"/>
      <c r="F38" s="6"/>
      <c r="G38" s="6"/>
      <c r="H38" s="6"/>
    </row>
    <row r="39" spans="1:8" ht="14.25">
      <c r="A39" s="6" t="s">
        <v>72</v>
      </c>
      <c r="B39" s="6"/>
      <c r="C39" s="6"/>
      <c r="D39" s="6"/>
      <c r="E39" s="6"/>
      <c r="F39" s="6"/>
      <c r="G39" s="6"/>
      <c r="H39" s="6"/>
    </row>
    <row r="41" spans="1:8" ht="12.75">
      <c r="A41" s="23" t="s">
        <v>23</v>
      </c>
      <c r="B41" s="8" t="s">
        <v>37</v>
      </c>
      <c r="H41" s="27">
        <v>125</v>
      </c>
    </row>
    <row r="43" spans="1:8" ht="12.75">
      <c r="A43" s="23" t="s">
        <v>24</v>
      </c>
      <c r="B43" s="8" t="s">
        <v>73</v>
      </c>
      <c r="H43" s="24">
        <v>0.39</v>
      </c>
    </row>
    <row r="45" spans="1:8" ht="12.75">
      <c r="A45" s="23" t="s">
        <v>26</v>
      </c>
      <c r="B45" s="8" t="s">
        <v>74</v>
      </c>
      <c r="H45" s="24">
        <f>H41*H43</f>
        <v>48.75</v>
      </c>
    </row>
    <row r="49" ht="12.75">
      <c r="A49" s="8" t="s">
        <v>70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50" zoomScaleNormal="50" workbookViewId="0" topLeftCell="A1">
      <selection activeCell="A1" sqref="A1:IV16384"/>
    </sheetView>
  </sheetViews>
  <sheetFormatPr defaultColWidth="9.140625" defaultRowHeight="12.75"/>
  <cols>
    <col min="1" max="1" width="3.140625" style="8" bestFit="1" customWidth="1"/>
    <col min="2" max="2" width="11.7109375" style="8" customWidth="1"/>
    <col min="3" max="3" width="9.57421875" style="8" bestFit="1" customWidth="1"/>
    <col min="4" max="4" width="18.57421875" style="8" bestFit="1" customWidth="1"/>
    <col min="5" max="5" width="18.140625" style="8" bestFit="1" customWidth="1"/>
    <col min="6" max="6" width="3.7109375" style="8" customWidth="1"/>
    <col min="7" max="8" width="17.00390625" style="8" customWidth="1"/>
    <col min="9" max="9" width="3.421875" style="8" customWidth="1"/>
    <col min="10" max="10" width="17.00390625" style="8" customWidth="1"/>
    <col min="11" max="11" width="3.8515625" style="8" customWidth="1"/>
    <col min="12" max="12" width="17.00390625" style="8" bestFit="1" customWidth="1"/>
    <col min="13" max="13" width="3.00390625" style="8" customWidth="1"/>
    <col min="14" max="14" width="17.7109375" style="8" bestFit="1" customWidth="1"/>
    <col min="15" max="15" width="18.140625" style="8" bestFit="1" customWidth="1"/>
    <col min="16" max="16" width="12.7109375" style="8" bestFit="1" customWidth="1"/>
    <col min="17" max="17" width="13.28125" style="8" bestFit="1" customWidth="1"/>
    <col min="18" max="16384" width="9.140625" style="8" customWidth="1"/>
  </cols>
  <sheetData>
    <row r="1" spans="1:15" ht="12.75">
      <c r="A1" s="6" t="s">
        <v>96</v>
      </c>
      <c r="B1" s="6"/>
      <c r="C1" s="7"/>
      <c r="D1" s="7"/>
      <c r="E1" s="6"/>
      <c r="F1" s="6"/>
      <c r="G1" s="6"/>
      <c r="H1" s="6"/>
      <c r="I1" s="6"/>
      <c r="J1" s="6"/>
      <c r="K1" s="6"/>
      <c r="L1" s="6"/>
      <c r="M1" s="7"/>
      <c r="N1" s="7"/>
      <c r="O1" s="7"/>
    </row>
    <row r="2" spans="1:15" ht="12.75">
      <c r="A2" s="7"/>
      <c r="B2" s="6" t="s">
        <v>52</v>
      </c>
      <c r="C2" s="7"/>
      <c r="D2" s="7"/>
      <c r="E2" s="6"/>
      <c r="F2" s="6"/>
      <c r="G2" s="6"/>
      <c r="H2" s="6"/>
      <c r="I2" s="6"/>
      <c r="J2" s="6"/>
      <c r="K2" s="6"/>
      <c r="L2" s="6"/>
      <c r="M2" s="7"/>
      <c r="N2" s="7"/>
      <c r="O2" s="7"/>
    </row>
    <row r="3" spans="1:15" ht="12.75">
      <c r="A3" s="7"/>
      <c r="B3" s="6" t="s">
        <v>53</v>
      </c>
      <c r="C3" s="7"/>
      <c r="D3" s="7"/>
      <c r="E3" s="6"/>
      <c r="F3" s="6"/>
      <c r="G3" s="6"/>
      <c r="H3" s="6"/>
      <c r="I3" s="6"/>
      <c r="J3" s="6"/>
      <c r="K3" s="6"/>
      <c r="L3" s="6"/>
      <c r="M3" s="7"/>
      <c r="N3" s="7"/>
      <c r="O3" s="7"/>
    </row>
    <row r="4" spans="1:15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42</v>
      </c>
      <c r="M4" s="7"/>
      <c r="N4" s="7"/>
      <c r="O4" s="7"/>
    </row>
    <row r="5" spans="1:15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2.75">
      <c r="B6" s="15" t="s">
        <v>23</v>
      </c>
      <c r="C6" s="15" t="s">
        <v>24</v>
      </c>
      <c r="D6" s="15" t="s">
        <v>26</v>
      </c>
      <c r="E6" s="15" t="s">
        <v>29</v>
      </c>
      <c r="F6" s="15"/>
      <c r="G6" s="15" t="s">
        <v>28</v>
      </c>
      <c r="H6" s="15" t="s">
        <v>32</v>
      </c>
      <c r="I6" s="15"/>
      <c r="J6" s="15" t="s">
        <v>34</v>
      </c>
      <c r="K6" s="15"/>
      <c r="L6" s="15" t="s">
        <v>59</v>
      </c>
      <c r="N6" s="15" t="s">
        <v>60</v>
      </c>
      <c r="O6" s="15" t="s">
        <v>81</v>
      </c>
    </row>
    <row r="7" spans="2:15" ht="12.75">
      <c r="B7" s="15"/>
      <c r="C7" s="15"/>
      <c r="D7" s="16" t="s">
        <v>9</v>
      </c>
      <c r="E7" s="16" t="s">
        <v>9</v>
      </c>
      <c r="F7" s="16"/>
      <c r="G7" s="16" t="s">
        <v>80</v>
      </c>
      <c r="H7" s="16" t="s">
        <v>80</v>
      </c>
      <c r="I7" s="16"/>
      <c r="J7" s="16" t="s">
        <v>79</v>
      </c>
      <c r="K7" s="16"/>
      <c r="L7" s="16" t="s">
        <v>79</v>
      </c>
      <c r="N7" s="16" t="s">
        <v>9</v>
      </c>
      <c r="O7" s="16" t="s">
        <v>80</v>
      </c>
    </row>
    <row r="8" spans="4:15" s="16" customFormat="1" ht="12.75">
      <c r="D8" s="16" t="s">
        <v>49</v>
      </c>
      <c r="E8" s="16" t="s">
        <v>58</v>
      </c>
      <c r="G8" s="16" t="s">
        <v>49</v>
      </c>
      <c r="H8" s="16" t="s">
        <v>58</v>
      </c>
      <c r="J8" s="16" t="s">
        <v>58</v>
      </c>
      <c r="L8" s="16" t="s">
        <v>61</v>
      </c>
      <c r="N8" s="16" t="s">
        <v>61</v>
      </c>
      <c r="O8" s="16" t="s">
        <v>61</v>
      </c>
    </row>
    <row r="9" spans="2:15" s="17" customFormat="1" ht="14.25">
      <c r="B9" s="17" t="s">
        <v>48</v>
      </c>
      <c r="C9" s="17" t="s">
        <v>47</v>
      </c>
      <c r="D9" s="17" t="s">
        <v>65</v>
      </c>
      <c r="E9" s="17" t="s">
        <v>65</v>
      </c>
      <c r="G9" s="17" t="s">
        <v>65</v>
      </c>
      <c r="H9" s="17" t="s">
        <v>65</v>
      </c>
      <c r="J9" s="17" t="s">
        <v>65</v>
      </c>
      <c r="L9" s="17" t="s">
        <v>65</v>
      </c>
      <c r="N9" s="17" t="s">
        <v>65</v>
      </c>
      <c r="O9" s="17" t="s">
        <v>65</v>
      </c>
    </row>
    <row r="10" spans="2:17" ht="12.75">
      <c r="B10" s="18">
        <v>1</v>
      </c>
      <c r="C10" s="18">
        <v>1</v>
      </c>
      <c r="D10" s="18">
        <v>6128735</v>
      </c>
      <c r="E10" s="18">
        <f aca="true" t="shared" si="0" ref="E10:E39">D10*$E$48/$D$48</f>
        <v>7351663.700759369</v>
      </c>
      <c r="F10" s="18"/>
      <c r="G10" s="18">
        <v>1064505.6147281888</v>
      </c>
      <c r="H10" s="18">
        <f aca="true" t="shared" si="1" ref="H10:H39">G10*$H$46/$G$46</f>
        <v>1266761.6815265443</v>
      </c>
      <c r="I10" s="18"/>
      <c r="J10" s="18">
        <f>H10+E10</f>
        <v>8618425.382285913</v>
      </c>
      <c r="K10" s="18"/>
      <c r="L10" s="18">
        <f>MIN(MAX(J10-100000000,0),400000000)*0.5</f>
        <v>0</v>
      </c>
      <c r="N10" s="18">
        <f>L10*E10/J10</f>
        <v>0</v>
      </c>
      <c r="O10" s="18">
        <f>L10*H10/J10</f>
        <v>0</v>
      </c>
      <c r="P10" s="18"/>
      <c r="Q10" s="18"/>
    </row>
    <row r="11" spans="2:17" ht="12.75">
      <c r="B11" s="18">
        <v>2</v>
      </c>
      <c r="C11" s="18">
        <v>2</v>
      </c>
      <c r="D11" s="18">
        <v>22090811</v>
      </c>
      <c r="E11" s="18">
        <f t="shared" si="0"/>
        <v>26498814.738936465</v>
      </c>
      <c r="F11" s="18"/>
      <c r="G11" s="18">
        <v>2211112.5386701296</v>
      </c>
      <c r="H11" s="18">
        <f t="shared" si="1"/>
        <v>2631223.9210174535</v>
      </c>
      <c r="I11" s="18"/>
      <c r="J11" s="18">
        <f aca="true" t="shared" si="2" ref="J11:J42">H11+E11</f>
        <v>29130038.65995392</v>
      </c>
      <c r="K11" s="18"/>
      <c r="L11" s="18">
        <f aca="true" t="shared" si="3" ref="L11:L42">MIN(MAX(J11-100000000,0),400000000)*0.5</f>
        <v>0</v>
      </c>
      <c r="N11" s="18">
        <f aca="true" t="shared" si="4" ref="N11:N39">L11*E11/J11</f>
        <v>0</v>
      </c>
      <c r="O11" s="18">
        <f aca="true" t="shared" si="5" ref="O11:O39">L11*H11/J11</f>
        <v>0</v>
      </c>
      <c r="P11" s="18"/>
      <c r="Q11" s="18"/>
    </row>
    <row r="12" spans="2:17" ht="12.75">
      <c r="B12" s="18">
        <v>3</v>
      </c>
      <c r="C12" s="18">
        <v>3</v>
      </c>
      <c r="D12" s="18">
        <v>4359872</v>
      </c>
      <c r="E12" s="18">
        <f t="shared" si="0"/>
        <v>5229841.512540052</v>
      </c>
      <c r="F12" s="18"/>
      <c r="G12" s="18">
        <v>541746.7778951211</v>
      </c>
      <c r="H12" s="18">
        <f t="shared" si="1"/>
        <v>644678.665695194</v>
      </c>
      <c r="I12" s="18"/>
      <c r="J12" s="18">
        <f t="shared" si="2"/>
        <v>5874520.178235246</v>
      </c>
      <c r="K12" s="18"/>
      <c r="L12" s="18">
        <f t="shared" si="3"/>
        <v>0</v>
      </c>
      <c r="N12" s="18">
        <f t="shared" si="4"/>
        <v>0</v>
      </c>
      <c r="O12" s="18">
        <f t="shared" si="5"/>
        <v>0</v>
      </c>
      <c r="P12" s="18"/>
      <c r="Q12" s="18" t="s">
        <v>42</v>
      </c>
    </row>
    <row r="13" spans="2:18" ht="12.75">
      <c r="B13" s="18">
        <v>5</v>
      </c>
      <c r="C13" s="18">
        <v>4</v>
      </c>
      <c r="D13" s="18">
        <v>97275005</v>
      </c>
      <c r="E13" s="18">
        <f t="shared" si="0"/>
        <v>116685274.0817944</v>
      </c>
      <c r="F13" s="18"/>
      <c r="G13" s="18">
        <v>14980504.42882861</v>
      </c>
      <c r="H13" s="18">
        <f t="shared" si="1"/>
        <v>17826800.27030604</v>
      </c>
      <c r="I13" s="18"/>
      <c r="J13" s="18">
        <f t="shared" si="2"/>
        <v>134512074.35210043</v>
      </c>
      <c r="K13" s="18"/>
      <c r="L13" s="18">
        <f t="shared" si="3"/>
        <v>17256037.176050216</v>
      </c>
      <c r="N13" s="18">
        <f t="shared" si="4"/>
        <v>14969105.466193497</v>
      </c>
      <c r="O13" s="18">
        <f t="shared" si="5"/>
        <v>2286931.7098567183</v>
      </c>
      <c r="P13" s="18"/>
      <c r="Q13" s="18"/>
      <c r="R13" s="22"/>
    </row>
    <row r="14" spans="2:18" ht="12.75">
      <c r="B14" s="18">
        <v>6</v>
      </c>
      <c r="C14" s="18">
        <v>5</v>
      </c>
      <c r="D14" s="18">
        <v>593781</v>
      </c>
      <c r="E14" s="18">
        <f t="shared" si="0"/>
        <v>712264.1497634666</v>
      </c>
      <c r="F14" s="18"/>
      <c r="G14" s="18">
        <v>101326.51746428719</v>
      </c>
      <c r="H14" s="18">
        <f t="shared" si="1"/>
        <v>120578.55578250173</v>
      </c>
      <c r="I14" s="18"/>
      <c r="J14" s="18">
        <f t="shared" si="2"/>
        <v>832842.7055459683</v>
      </c>
      <c r="K14" s="18"/>
      <c r="L14" s="18">
        <f t="shared" si="3"/>
        <v>0</v>
      </c>
      <c r="N14" s="18">
        <f t="shared" si="4"/>
        <v>0</v>
      </c>
      <c r="O14" s="18">
        <f t="shared" si="5"/>
        <v>0</v>
      </c>
      <c r="P14" s="18"/>
      <c r="Q14" s="18"/>
      <c r="R14" s="22"/>
    </row>
    <row r="15" spans="2:18" ht="12.75">
      <c r="B15" s="18">
        <v>7</v>
      </c>
      <c r="C15" s="18">
        <v>6</v>
      </c>
      <c r="D15" s="18">
        <v>3098383</v>
      </c>
      <c r="E15" s="18">
        <f t="shared" si="0"/>
        <v>3716634.8083495074</v>
      </c>
      <c r="F15" s="18"/>
      <c r="G15" s="18">
        <v>428279.38448794215</v>
      </c>
      <c r="H15" s="18">
        <f t="shared" si="1"/>
        <v>509652.46754065104</v>
      </c>
      <c r="I15" s="18"/>
      <c r="J15" s="18">
        <f t="shared" si="2"/>
        <v>4226287.2758901585</v>
      </c>
      <c r="K15" s="18"/>
      <c r="L15" s="18">
        <f t="shared" si="3"/>
        <v>0</v>
      </c>
      <c r="N15" s="18">
        <f t="shared" si="4"/>
        <v>0</v>
      </c>
      <c r="O15" s="18">
        <f t="shared" si="5"/>
        <v>0</v>
      </c>
      <c r="P15" s="18"/>
      <c r="Q15" s="18"/>
      <c r="R15" s="22"/>
    </row>
    <row r="16" spans="2:18" ht="12.75">
      <c r="B16" s="18">
        <v>8</v>
      </c>
      <c r="C16" s="18">
        <v>7</v>
      </c>
      <c r="D16" s="18">
        <v>12090087</v>
      </c>
      <c r="E16" s="18">
        <f t="shared" si="0"/>
        <v>14502544.772603603</v>
      </c>
      <c r="F16" s="18"/>
      <c r="G16" s="18">
        <v>1764622.5540198286</v>
      </c>
      <c r="H16" s="18">
        <f t="shared" si="1"/>
        <v>2099900.8392835953</v>
      </c>
      <c r="I16" s="18"/>
      <c r="J16" s="18">
        <f t="shared" si="2"/>
        <v>16602445.611887198</v>
      </c>
      <c r="K16" s="18"/>
      <c r="L16" s="18">
        <f t="shared" si="3"/>
        <v>0</v>
      </c>
      <c r="N16" s="18">
        <f t="shared" si="4"/>
        <v>0</v>
      </c>
      <c r="O16" s="18">
        <f t="shared" si="5"/>
        <v>0</v>
      </c>
      <c r="P16" s="18"/>
      <c r="Q16" s="18"/>
      <c r="R16" s="22"/>
    </row>
    <row r="17" spans="2:18" ht="12.75">
      <c r="B17" s="18">
        <v>9</v>
      </c>
      <c r="C17" s="18">
        <v>8</v>
      </c>
      <c r="D17" s="18">
        <v>1213788.8549993024</v>
      </c>
      <c r="E17" s="18">
        <f t="shared" si="0"/>
        <v>1455988.4651048952</v>
      </c>
      <c r="F17" s="18"/>
      <c r="G17" s="18">
        <v>189938.2275914304</v>
      </c>
      <c r="H17" s="18">
        <f t="shared" si="1"/>
        <v>226026.49083380212</v>
      </c>
      <c r="I17" s="18"/>
      <c r="J17" s="18">
        <f t="shared" si="2"/>
        <v>1682014.9559386973</v>
      </c>
      <c r="K17" s="18"/>
      <c r="L17" s="18">
        <f t="shared" si="3"/>
        <v>0</v>
      </c>
      <c r="N17" s="18">
        <f t="shared" si="4"/>
        <v>0</v>
      </c>
      <c r="O17" s="18">
        <f t="shared" si="5"/>
        <v>0</v>
      </c>
      <c r="P17" s="18"/>
      <c r="Q17" s="18"/>
      <c r="R17" s="22"/>
    </row>
    <row r="18" spans="2:18" ht="12.75">
      <c r="B18" s="18">
        <v>11</v>
      </c>
      <c r="C18" s="18">
        <v>9</v>
      </c>
      <c r="D18" s="18">
        <v>14345608.070368359</v>
      </c>
      <c r="E18" s="18">
        <f t="shared" si="0"/>
        <v>17208132.85551549</v>
      </c>
      <c r="F18" s="18"/>
      <c r="G18" s="18">
        <v>2123263.257040171</v>
      </c>
      <c r="H18" s="18">
        <f t="shared" si="1"/>
        <v>2526683.2758778026</v>
      </c>
      <c r="I18" s="18"/>
      <c r="J18" s="18">
        <f t="shared" si="2"/>
        <v>19734816.131393295</v>
      </c>
      <c r="K18" s="18"/>
      <c r="L18" s="18">
        <f t="shared" si="3"/>
        <v>0</v>
      </c>
      <c r="N18" s="18">
        <f t="shared" si="4"/>
        <v>0</v>
      </c>
      <c r="O18" s="18">
        <f t="shared" si="5"/>
        <v>0</v>
      </c>
      <c r="P18" s="18"/>
      <c r="Q18" s="18"/>
      <c r="R18" s="22"/>
    </row>
    <row r="19" spans="2:18" ht="12.75">
      <c r="B19" s="18">
        <v>12</v>
      </c>
      <c r="C19" s="18">
        <v>10</v>
      </c>
      <c r="D19" s="18">
        <v>2526669.972308184</v>
      </c>
      <c r="E19" s="18">
        <f t="shared" si="0"/>
        <v>3030842.0773971723</v>
      </c>
      <c r="F19" s="18"/>
      <c r="G19" s="18">
        <v>269525.61538951827</v>
      </c>
      <c r="H19" s="18">
        <f t="shared" si="1"/>
        <v>320735.4823135266</v>
      </c>
      <c r="I19" s="18"/>
      <c r="J19" s="18">
        <f t="shared" si="2"/>
        <v>3351577.559710699</v>
      </c>
      <c r="K19" s="18"/>
      <c r="L19" s="18">
        <f t="shared" si="3"/>
        <v>0</v>
      </c>
      <c r="N19" s="18">
        <f t="shared" si="4"/>
        <v>0</v>
      </c>
      <c r="O19" s="18">
        <f t="shared" si="5"/>
        <v>0</v>
      </c>
      <c r="P19" s="18"/>
      <c r="Q19" s="18"/>
      <c r="R19" s="22"/>
    </row>
    <row r="20" spans="2:18" ht="12.75">
      <c r="B20" s="18">
        <v>13</v>
      </c>
      <c r="C20" s="18">
        <v>11</v>
      </c>
      <c r="D20" s="18">
        <v>80912765</v>
      </c>
      <c r="E20" s="18">
        <f t="shared" si="0"/>
        <v>97058110.25906214</v>
      </c>
      <c r="F20" s="18"/>
      <c r="G20" s="18">
        <v>2807800.72403535</v>
      </c>
      <c r="H20" s="18">
        <f t="shared" si="1"/>
        <v>3341282.861602066</v>
      </c>
      <c r="I20" s="18"/>
      <c r="J20" s="18">
        <f t="shared" si="2"/>
        <v>100399393.12066421</v>
      </c>
      <c r="K20" s="18"/>
      <c r="L20" s="18">
        <f t="shared" si="3"/>
        <v>199696.56033210456</v>
      </c>
      <c r="N20" s="18">
        <f t="shared" si="4"/>
        <v>193050.67658899643</v>
      </c>
      <c r="O20" s="18">
        <f t="shared" si="5"/>
        <v>6645.883743108125</v>
      </c>
      <c r="P20" s="18"/>
      <c r="Q20" s="18"/>
      <c r="R20" s="22"/>
    </row>
    <row r="21" spans="2:18" ht="12.75">
      <c r="B21" s="18">
        <v>14</v>
      </c>
      <c r="C21" s="18">
        <v>12</v>
      </c>
      <c r="D21" s="18">
        <v>3819856.7836722885</v>
      </c>
      <c r="E21" s="18">
        <f t="shared" si="0"/>
        <v>4582071.578983755</v>
      </c>
      <c r="F21" s="18"/>
      <c r="G21" s="18">
        <v>734259.0676721585</v>
      </c>
      <c r="H21" s="18">
        <f t="shared" si="1"/>
        <v>873768.2905298684</v>
      </c>
      <c r="I21" s="18"/>
      <c r="J21" s="18">
        <f t="shared" si="2"/>
        <v>5455839.869513623</v>
      </c>
      <c r="K21" s="18"/>
      <c r="L21" s="18">
        <f t="shared" si="3"/>
        <v>0</v>
      </c>
      <c r="N21" s="18">
        <f t="shared" si="4"/>
        <v>0</v>
      </c>
      <c r="O21" s="18">
        <f t="shared" si="5"/>
        <v>0</v>
      </c>
      <c r="P21" s="18"/>
      <c r="Q21" s="18"/>
      <c r="R21" s="22"/>
    </row>
    <row r="22" spans="2:18" ht="12.75">
      <c r="B22" s="18">
        <v>15</v>
      </c>
      <c r="C22" s="18">
        <v>13</v>
      </c>
      <c r="D22" s="18">
        <v>1381857.7044316581</v>
      </c>
      <c r="E22" s="18">
        <f t="shared" si="0"/>
        <v>1657593.7979509458</v>
      </c>
      <c r="F22" s="18"/>
      <c r="G22" s="18">
        <v>179205.79334375373</v>
      </c>
      <c r="H22" s="18">
        <f t="shared" si="1"/>
        <v>213254.89407906687</v>
      </c>
      <c r="I22" s="18"/>
      <c r="J22" s="18">
        <f t="shared" si="2"/>
        <v>1870848.6920300126</v>
      </c>
      <c r="K22" s="18"/>
      <c r="L22" s="18">
        <f t="shared" si="3"/>
        <v>0</v>
      </c>
      <c r="N22" s="18">
        <f t="shared" si="4"/>
        <v>0</v>
      </c>
      <c r="O22" s="18">
        <f t="shared" si="5"/>
        <v>0</v>
      </c>
      <c r="P22" s="18"/>
      <c r="Q22" s="18"/>
      <c r="R22" s="22"/>
    </row>
    <row r="23" spans="2:18" ht="12.75">
      <c r="B23" s="18">
        <v>17</v>
      </c>
      <c r="C23" s="18">
        <v>14</v>
      </c>
      <c r="D23" s="18">
        <v>12698934.543663636</v>
      </c>
      <c r="E23" s="18">
        <f t="shared" si="0"/>
        <v>15232881.846412221</v>
      </c>
      <c r="F23" s="18"/>
      <c r="G23" s="18">
        <v>1962125.1104712936</v>
      </c>
      <c r="H23" s="18">
        <f t="shared" si="1"/>
        <v>2334928.881460839</v>
      </c>
      <c r="I23" s="18"/>
      <c r="J23" s="18">
        <f t="shared" si="2"/>
        <v>17567810.72787306</v>
      </c>
      <c r="K23" s="18"/>
      <c r="L23" s="18">
        <f t="shared" si="3"/>
        <v>0</v>
      </c>
      <c r="N23" s="18">
        <f t="shared" si="4"/>
        <v>0</v>
      </c>
      <c r="O23" s="18">
        <f t="shared" si="5"/>
        <v>0</v>
      </c>
      <c r="P23" s="18"/>
      <c r="Q23" s="18"/>
      <c r="R23" s="22"/>
    </row>
    <row r="24" spans="2:18" ht="12.75">
      <c r="B24" s="18">
        <v>18</v>
      </c>
      <c r="C24" s="18">
        <v>15</v>
      </c>
      <c r="D24" s="18">
        <v>10068671.293403514</v>
      </c>
      <c r="E24" s="18">
        <f t="shared" si="0"/>
        <v>12077775.47284921</v>
      </c>
      <c r="F24" s="18"/>
      <c r="G24" s="18">
        <v>1221862.422379713</v>
      </c>
      <c r="H24" s="18">
        <f t="shared" si="1"/>
        <v>1454016.2826318583</v>
      </c>
      <c r="I24" s="18"/>
      <c r="J24" s="18">
        <f t="shared" si="2"/>
        <v>13531791.755481068</v>
      </c>
      <c r="K24" s="18"/>
      <c r="L24" s="18">
        <f t="shared" si="3"/>
        <v>0</v>
      </c>
      <c r="N24" s="18">
        <f t="shared" si="4"/>
        <v>0</v>
      </c>
      <c r="O24" s="18">
        <f t="shared" si="5"/>
        <v>0</v>
      </c>
      <c r="P24" s="18"/>
      <c r="Q24" s="18"/>
      <c r="R24" s="22"/>
    </row>
    <row r="25" spans="2:18" ht="12.75">
      <c r="B25" s="18">
        <v>18</v>
      </c>
      <c r="C25" s="18">
        <v>16</v>
      </c>
      <c r="D25" s="18">
        <v>14651274.629441448</v>
      </c>
      <c r="E25" s="18">
        <f t="shared" si="0"/>
        <v>17574792.165613517</v>
      </c>
      <c r="F25" s="18"/>
      <c r="G25" s="18">
        <v>1874283.6265444625</v>
      </c>
      <c r="H25" s="18">
        <f t="shared" si="1"/>
        <v>2230397.5155879096</v>
      </c>
      <c r="I25" s="18"/>
      <c r="J25" s="18">
        <f t="shared" si="2"/>
        <v>19805189.68120143</v>
      </c>
      <c r="K25" s="18"/>
      <c r="L25" s="18">
        <f t="shared" si="3"/>
        <v>0</v>
      </c>
      <c r="N25" s="18">
        <f t="shared" si="4"/>
        <v>0</v>
      </c>
      <c r="O25" s="18">
        <f t="shared" si="5"/>
        <v>0</v>
      </c>
      <c r="P25" s="18"/>
      <c r="Q25" s="18"/>
      <c r="R25" s="22"/>
    </row>
    <row r="26" spans="2:18" ht="12.75">
      <c r="B26" s="18">
        <v>21</v>
      </c>
      <c r="C26" s="18">
        <v>17</v>
      </c>
      <c r="D26" s="18">
        <v>1068056.1980193336</v>
      </c>
      <c r="E26" s="18">
        <f t="shared" si="0"/>
        <v>1281176.291901966</v>
      </c>
      <c r="F26" s="18"/>
      <c r="G26" s="18">
        <v>198132.90548482252</v>
      </c>
      <c r="H26" s="18">
        <f t="shared" si="1"/>
        <v>235778.15752693874</v>
      </c>
      <c r="I26" s="18"/>
      <c r="J26" s="18">
        <f t="shared" si="2"/>
        <v>1516954.4494289048</v>
      </c>
      <c r="K26" s="18"/>
      <c r="L26" s="18">
        <f t="shared" si="3"/>
        <v>0</v>
      </c>
      <c r="N26" s="18">
        <f t="shared" si="4"/>
        <v>0</v>
      </c>
      <c r="O26" s="18">
        <f t="shared" si="5"/>
        <v>0</v>
      </c>
      <c r="P26" s="18"/>
      <c r="Q26" s="18"/>
      <c r="R26" s="22"/>
    </row>
    <row r="27" spans="2:18" ht="12.75">
      <c r="B27" s="18">
        <v>22</v>
      </c>
      <c r="C27" s="18">
        <v>18</v>
      </c>
      <c r="D27" s="18">
        <v>1669524.9647108046</v>
      </c>
      <c r="E27" s="18">
        <f t="shared" si="0"/>
        <v>2002662.2264751191</v>
      </c>
      <c r="F27" s="18"/>
      <c r="G27" s="18">
        <v>324914.5835939096</v>
      </c>
      <c r="H27" s="18">
        <f t="shared" si="1"/>
        <v>386648.35447675234</v>
      </c>
      <c r="I27" s="18"/>
      <c r="J27" s="18">
        <f t="shared" si="2"/>
        <v>2389310.5809518714</v>
      </c>
      <c r="K27" s="18"/>
      <c r="L27" s="18">
        <f t="shared" si="3"/>
        <v>0</v>
      </c>
      <c r="N27" s="18">
        <f t="shared" si="4"/>
        <v>0</v>
      </c>
      <c r="O27" s="18">
        <f t="shared" si="5"/>
        <v>0</v>
      </c>
      <c r="P27" s="18"/>
      <c r="Q27" s="18"/>
      <c r="R27" s="22"/>
    </row>
    <row r="28" spans="2:18" ht="12.75">
      <c r="B28" s="18">
        <v>23</v>
      </c>
      <c r="C28" s="18">
        <v>19</v>
      </c>
      <c r="D28" s="18">
        <v>3615780.076694768</v>
      </c>
      <c r="E28" s="18">
        <f t="shared" si="0"/>
        <v>4337273.375299447</v>
      </c>
      <c r="F28" s="18"/>
      <c r="G28" s="18">
        <v>487932.40481357445</v>
      </c>
      <c r="H28" s="18">
        <f t="shared" si="1"/>
        <v>580639.5617281535</v>
      </c>
      <c r="I28" s="18"/>
      <c r="J28" s="18">
        <f t="shared" si="2"/>
        <v>4917912.937027601</v>
      </c>
      <c r="K28" s="18"/>
      <c r="L28" s="18">
        <f t="shared" si="3"/>
        <v>0</v>
      </c>
      <c r="N28" s="18">
        <f t="shared" si="4"/>
        <v>0</v>
      </c>
      <c r="O28" s="18">
        <f t="shared" si="5"/>
        <v>0</v>
      </c>
      <c r="P28" s="18"/>
      <c r="Q28" s="18"/>
      <c r="R28" s="22"/>
    </row>
    <row r="29" spans="2:18" ht="12.75">
      <c r="B29" s="18">
        <v>24</v>
      </c>
      <c r="C29" s="18">
        <v>20</v>
      </c>
      <c r="D29" s="18">
        <v>1473316.8944854091</v>
      </c>
      <c r="E29" s="18">
        <f t="shared" si="0"/>
        <v>1767302.7685001725</v>
      </c>
      <c r="F29" s="18"/>
      <c r="G29" s="18">
        <v>174723.04420739503</v>
      </c>
      <c r="H29" s="18">
        <f t="shared" si="1"/>
        <v>207920.42260680004</v>
      </c>
      <c r="I29" s="18"/>
      <c r="J29" s="18">
        <f t="shared" si="2"/>
        <v>1975223.1911069725</v>
      </c>
      <c r="K29" s="18"/>
      <c r="L29" s="18">
        <f t="shared" si="3"/>
        <v>0</v>
      </c>
      <c r="N29" s="18">
        <f t="shared" si="4"/>
        <v>0</v>
      </c>
      <c r="O29" s="18">
        <f t="shared" si="5"/>
        <v>0</v>
      </c>
      <c r="P29" s="18"/>
      <c r="Q29" s="18"/>
      <c r="R29" s="22"/>
    </row>
    <row r="30" spans="2:18" ht="12.75">
      <c r="B30" s="18">
        <v>25</v>
      </c>
      <c r="C30" s="18">
        <v>21</v>
      </c>
      <c r="D30" s="18">
        <v>1387426.9891744917</v>
      </c>
      <c r="E30" s="18">
        <f t="shared" si="0"/>
        <v>1664274.3786063476</v>
      </c>
      <c r="F30" s="18"/>
      <c r="G30" s="18">
        <v>151893.8808743931</v>
      </c>
      <c r="H30" s="18">
        <f t="shared" si="1"/>
        <v>180753.71824052776</v>
      </c>
      <c r="I30" s="18"/>
      <c r="J30" s="18">
        <f t="shared" si="2"/>
        <v>1845028.0968468753</v>
      </c>
      <c r="K30" s="18"/>
      <c r="L30" s="18">
        <f t="shared" si="3"/>
        <v>0</v>
      </c>
      <c r="N30" s="18">
        <f t="shared" si="4"/>
        <v>0</v>
      </c>
      <c r="O30" s="18">
        <f t="shared" si="5"/>
        <v>0</v>
      </c>
      <c r="P30" s="18"/>
      <c r="Q30" s="18"/>
      <c r="R30" s="22"/>
    </row>
    <row r="31" spans="2:18" ht="12.75">
      <c r="B31" s="18">
        <v>27</v>
      </c>
      <c r="C31" s="18">
        <v>22</v>
      </c>
      <c r="D31" s="18">
        <v>544510.0076266608</v>
      </c>
      <c r="E31" s="18">
        <f t="shared" si="0"/>
        <v>653161.616184927</v>
      </c>
      <c r="F31" s="18"/>
      <c r="G31" s="18">
        <v>61368.26471828576</v>
      </c>
      <c r="H31" s="18">
        <f t="shared" si="1"/>
        <v>73028.23501476004</v>
      </c>
      <c r="I31" s="18"/>
      <c r="J31" s="18">
        <f t="shared" si="2"/>
        <v>726189.8511996871</v>
      </c>
      <c r="K31" s="18"/>
      <c r="L31" s="18">
        <f t="shared" si="3"/>
        <v>0</v>
      </c>
      <c r="N31" s="18">
        <f t="shared" si="4"/>
        <v>0</v>
      </c>
      <c r="O31" s="18">
        <f t="shared" si="5"/>
        <v>0</v>
      </c>
      <c r="P31" s="18"/>
      <c r="Q31" s="18"/>
      <c r="R31" s="22"/>
    </row>
    <row r="32" spans="2:18" ht="12.75">
      <c r="B32" s="18">
        <v>29</v>
      </c>
      <c r="C32" s="18">
        <v>23</v>
      </c>
      <c r="D32" s="18">
        <v>505777829</v>
      </c>
      <c r="E32" s="18">
        <f t="shared" si="0"/>
        <v>606700812.8281251</v>
      </c>
      <c r="F32" s="18"/>
      <c r="G32" s="18">
        <v>92895444.18918772</v>
      </c>
      <c r="H32" s="18">
        <f t="shared" si="1"/>
        <v>110545578.58513336</v>
      </c>
      <c r="I32" s="18"/>
      <c r="J32" s="18">
        <f t="shared" si="2"/>
        <v>717246391.4132584</v>
      </c>
      <c r="K32" s="18"/>
      <c r="L32" s="18">
        <f t="shared" si="3"/>
        <v>200000000</v>
      </c>
      <c r="N32" s="18">
        <f t="shared" si="4"/>
        <v>169175005.99276215</v>
      </c>
      <c r="O32" s="18">
        <f t="shared" si="5"/>
        <v>30824994.00723786</v>
      </c>
      <c r="P32" s="18"/>
      <c r="Q32" s="18"/>
      <c r="R32" s="22"/>
    </row>
    <row r="33" spans="2:18" ht="12.75">
      <c r="B33" s="18">
        <v>33</v>
      </c>
      <c r="C33" s="18">
        <v>24</v>
      </c>
      <c r="D33" s="18">
        <v>2133670.057977657</v>
      </c>
      <c r="E33" s="18">
        <f t="shared" si="0"/>
        <v>2559422.901240057</v>
      </c>
      <c r="F33" s="18"/>
      <c r="G33" s="18">
        <v>275793.22920876305</v>
      </c>
      <c r="H33" s="18">
        <f t="shared" si="1"/>
        <v>328193.94275842793</v>
      </c>
      <c r="I33" s="18"/>
      <c r="J33" s="18">
        <f t="shared" si="2"/>
        <v>2887616.843998485</v>
      </c>
      <c r="K33" s="18"/>
      <c r="L33" s="18">
        <f t="shared" si="3"/>
        <v>0</v>
      </c>
      <c r="N33" s="18">
        <f t="shared" si="4"/>
        <v>0</v>
      </c>
      <c r="O33" s="18">
        <f t="shared" si="5"/>
        <v>0</v>
      </c>
      <c r="P33" s="18"/>
      <c r="Q33" s="18"/>
      <c r="R33" s="22"/>
    </row>
    <row r="34" spans="2:18" ht="12.75">
      <c r="B34" s="18">
        <v>33</v>
      </c>
      <c r="C34" s="18">
        <v>25</v>
      </c>
      <c r="D34" s="18">
        <v>11829694.734962635</v>
      </c>
      <c r="E34" s="18">
        <f t="shared" si="0"/>
        <v>14190193.795961</v>
      </c>
      <c r="F34" s="18"/>
      <c r="G34" s="18">
        <v>1901635.712784575</v>
      </c>
      <c r="H34" s="18">
        <f t="shared" si="1"/>
        <v>2262946.4982136437</v>
      </c>
      <c r="I34" s="18"/>
      <c r="J34" s="18">
        <f t="shared" si="2"/>
        <v>16453140.294174643</v>
      </c>
      <c r="K34" s="18"/>
      <c r="L34" s="18">
        <f t="shared" si="3"/>
        <v>0</v>
      </c>
      <c r="N34" s="18">
        <f t="shared" si="4"/>
        <v>0</v>
      </c>
      <c r="O34" s="18">
        <f t="shared" si="5"/>
        <v>0</v>
      </c>
      <c r="P34" s="18"/>
      <c r="Q34" s="18"/>
      <c r="R34" s="22"/>
    </row>
    <row r="35" spans="2:18" ht="12.75">
      <c r="B35" s="18">
        <v>34</v>
      </c>
      <c r="C35" s="18">
        <v>26</v>
      </c>
      <c r="D35" s="18">
        <v>1317634.4363128778</v>
      </c>
      <c r="E35" s="18">
        <f t="shared" si="0"/>
        <v>1580555.4092829786</v>
      </c>
      <c r="F35" s="18"/>
      <c r="G35" s="18">
        <v>206975.3077749248</v>
      </c>
      <c r="H35" s="18">
        <f t="shared" si="1"/>
        <v>246300.61625216046</v>
      </c>
      <c r="I35" s="18"/>
      <c r="J35" s="18">
        <f t="shared" si="2"/>
        <v>1826856.025535139</v>
      </c>
      <c r="K35" s="18"/>
      <c r="L35" s="18">
        <f t="shared" si="3"/>
        <v>0</v>
      </c>
      <c r="N35" s="18">
        <f t="shared" si="4"/>
        <v>0</v>
      </c>
      <c r="O35" s="18">
        <f t="shared" si="5"/>
        <v>0</v>
      </c>
      <c r="P35" s="18"/>
      <c r="Q35" s="18"/>
      <c r="R35" s="22"/>
    </row>
    <row r="36" spans="2:18" ht="12.75">
      <c r="B36" s="18">
        <v>36</v>
      </c>
      <c r="C36" s="18">
        <v>27</v>
      </c>
      <c r="D36" s="18">
        <v>847174.1727960369</v>
      </c>
      <c r="E36" s="18">
        <f t="shared" si="0"/>
        <v>1016219.4342495588</v>
      </c>
      <c r="F36" s="18"/>
      <c r="G36" s="18">
        <v>96096.31689499934</v>
      </c>
      <c r="H36" s="18">
        <f t="shared" si="1"/>
        <v>114354.61710504918</v>
      </c>
      <c r="I36" s="18"/>
      <c r="J36" s="18">
        <f t="shared" si="2"/>
        <v>1130574.051354608</v>
      </c>
      <c r="K36" s="18"/>
      <c r="L36" s="18">
        <f t="shared" si="3"/>
        <v>0</v>
      </c>
      <c r="N36" s="18">
        <f t="shared" si="4"/>
        <v>0</v>
      </c>
      <c r="O36" s="18">
        <f t="shared" si="5"/>
        <v>0</v>
      </c>
      <c r="P36" s="18"/>
      <c r="Q36" s="18"/>
      <c r="R36" s="22"/>
    </row>
    <row r="37" spans="2:18" ht="12.75">
      <c r="B37" s="18">
        <v>37</v>
      </c>
      <c r="C37" s="18">
        <v>28</v>
      </c>
      <c r="D37" s="18">
        <v>9505642.941600505</v>
      </c>
      <c r="E37" s="18">
        <f t="shared" si="0"/>
        <v>11402400.359314596</v>
      </c>
      <c r="F37" s="18"/>
      <c r="G37" s="18">
        <v>1262523.2516415967</v>
      </c>
      <c r="H37" s="18">
        <f t="shared" si="1"/>
        <v>1502402.6694534996</v>
      </c>
      <c r="I37" s="18"/>
      <c r="J37" s="18">
        <f t="shared" si="2"/>
        <v>12904803.028768096</v>
      </c>
      <c r="K37" s="18"/>
      <c r="L37" s="18">
        <f t="shared" si="3"/>
        <v>0</v>
      </c>
      <c r="N37" s="18">
        <f t="shared" si="4"/>
        <v>0</v>
      </c>
      <c r="O37" s="18">
        <f t="shared" si="5"/>
        <v>0</v>
      </c>
      <c r="P37" s="18"/>
      <c r="Q37" s="18"/>
      <c r="R37" s="22"/>
    </row>
    <row r="38" spans="2:17" ht="12.75">
      <c r="B38" s="18">
        <v>39</v>
      </c>
      <c r="C38" s="18">
        <v>29</v>
      </c>
      <c r="D38" s="18">
        <v>2348683.4218337894</v>
      </c>
      <c r="E38" s="18">
        <f t="shared" si="0"/>
        <v>2817340.0639562286</v>
      </c>
      <c r="F38" s="18"/>
      <c r="G38" s="18">
        <v>304318.7595621318</v>
      </c>
      <c r="H38" s="18">
        <f t="shared" si="1"/>
        <v>362139.32387893676</v>
      </c>
      <c r="I38" s="18"/>
      <c r="J38" s="18">
        <f t="shared" si="2"/>
        <v>3179479.3878351655</v>
      </c>
      <c r="K38" s="18"/>
      <c r="L38" s="18">
        <f t="shared" si="3"/>
        <v>0</v>
      </c>
      <c r="N38" s="18">
        <f t="shared" si="4"/>
        <v>0</v>
      </c>
      <c r="O38" s="18">
        <f t="shared" si="5"/>
        <v>0</v>
      </c>
      <c r="P38" s="18"/>
      <c r="Q38" s="18"/>
    </row>
    <row r="39" spans="2:17" ht="12.75">
      <c r="B39" s="18">
        <v>41</v>
      </c>
      <c r="C39" s="18">
        <v>30</v>
      </c>
      <c r="D39" s="18">
        <v>2119024.391758848</v>
      </c>
      <c r="E39" s="18">
        <f t="shared" si="0"/>
        <v>2541854.836588174</v>
      </c>
      <c r="F39" s="18"/>
      <c r="G39" s="18">
        <v>270111.1954178314</v>
      </c>
      <c r="H39" s="18">
        <f t="shared" si="1"/>
        <v>321432.32254721934</v>
      </c>
      <c r="I39" s="18"/>
      <c r="J39" s="18">
        <f t="shared" si="2"/>
        <v>2863287.1591353933</v>
      </c>
      <c r="K39" s="18"/>
      <c r="L39" s="18">
        <f t="shared" si="3"/>
        <v>0</v>
      </c>
      <c r="M39" s="18"/>
      <c r="N39" s="18">
        <f t="shared" si="4"/>
        <v>0</v>
      </c>
      <c r="O39" s="18">
        <f t="shared" si="5"/>
        <v>0</v>
      </c>
      <c r="P39" s="18"/>
      <c r="Q39" s="18"/>
    </row>
    <row r="40" spans="2:15" s="19" customFormat="1" ht="15.75">
      <c r="B40" s="20" t="s">
        <v>50</v>
      </c>
      <c r="C40" s="20" t="s">
        <v>50</v>
      </c>
      <c r="D40" s="20" t="s">
        <v>50</v>
      </c>
      <c r="E40" s="20" t="s">
        <v>50</v>
      </c>
      <c r="F40" s="20"/>
      <c r="G40" s="20"/>
      <c r="H40" s="20"/>
      <c r="I40" s="20"/>
      <c r="J40" s="20"/>
      <c r="K40" s="20"/>
      <c r="L40" s="20" t="s">
        <v>50</v>
      </c>
      <c r="M40" s="18"/>
      <c r="N40" s="20" t="s">
        <v>50</v>
      </c>
      <c r="O40" s="20" t="s">
        <v>50</v>
      </c>
    </row>
    <row r="41" spans="2:15" ht="12.75">
      <c r="B41" s="18">
        <v>99999</v>
      </c>
      <c r="C41" s="18">
        <v>70871</v>
      </c>
      <c r="D41" s="18">
        <v>12380298</v>
      </c>
      <c r="E41" s="18">
        <f>D41*$E$48/$D$48</f>
        <v>14850664.519053902</v>
      </c>
      <c r="F41" s="18"/>
      <c r="G41" s="18">
        <v>1684910.8067299281</v>
      </c>
      <c r="H41" s="18">
        <f>G41*$H$46/$G$46</f>
        <v>2005043.8600086141</v>
      </c>
      <c r="I41" s="18"/>
      <c r="J41" s="18">
        <f t="shared" si="2"/>
        <v>16855708.37906252</v>
      </c>
      <c r="K41" s="18"/>
      <c r="L41" s="18">
        <f t="shared" si="3"/>
        <v>0</v>
      </c>
      <c r="N41" s="18">
        <f>L41*E41/J41</f>
        <v>0</v>
      </c>
      <c r="O41" s="18">
        <f>L41*H41/J41</f>
        <v>0</v>
      </c>
    </row>
    <row r="42" spans="2:15" ht="12.75">
      <c r="B42" s="18">
        <v>100000</v>
      </c>
      <c r="C42" s="18">
        <v>70872</v>
      </c>
      <c r="D42" s="18">
        <v>6109828</v>
      </c>
      <c r="E42" s="18">
        <f>D42*$E$48/$D$48</f>
        <v>7328983.99514471</v>
      </c>
      <c r="F42" s="18"/>
      <c r="G42" s="18">
        <v>1070115.728221453</v>
      </c>
      <c r="H42" s="18">
        <f>G42*$H$46/$G$46</f>
        <v>1273437.7165835288</v>
      </c>
      <c r="I42" s="18"/>
      <c r="J42" s="18">
        <f t="shared" si="2"/>
        <v>8602421.71172824</v>
      </c>
      <c r="K42" s="18"/>
      <c r="L42" s="18">
        <f t="shared" si="3"/>
        <v>0</v>
      </c>
      <c r="N42" s="18">
        <f>L42*E42/J42</f>
        <v>0</v>
      </c>
      <c r="O42" s="18">
        <f>L42*H42/J42</f>
        <v>0</v>
      </c>
    </row>
    <row r="44" spans="1:15" ht="12.75">
      <c r="A44" s="15" t="s">
        <v>32</v>
      </c>
      <c r="B44" s="14" t="s">
        <v>51</v>
      </c>
      <c r="D44" s="18">
        <f>D46*100000</f>
        <v>1258581945000</v>
      </c>
      <c r="E44" s="18">
        <f>D44*$E$48/$D$48</f>
        <v>1509719575000</v>
      </c>
      <c r="F44" s="18"/>
      <c r="G44" s="18">
        <v>213242683192.75754</v>
      </c>
      <c r="H44" s="18">
        <f>H46*100000</f>
        <v>253758792999.38138</v>
      </c>
      <c r="I44" s="18"/>
      <c r="J44" s="18"/>
      <c r="K44" s="18"/>
      <c r="L44" s="18"/>
      <c r="N44" s="18">
        <f>N46*100000</f>
        <v>492645334999.99994</v>
      </c>
      <c r="O44" s="18">
        <f>O46*100000</f>
        <v>61200650076.321396</v>
      </c>
    </row>
    <row r="45" spans="1:15" ht="12.75">
      <c r="A45" s="16"/>
      <c r="B45" s="14"/>
      <c r="D45" s="18"/>
      <c r="E45" s="18"/>
      <c r="F45" s="18"/>
      <c r="G45" s="18"/>
      <c r="H45" s="18"/>
      <c r="I45" s="18"/>
      <c r="J45" s="18"/>
      <c r="K45" s="18"/>
      <c r="L45" s="18"/>
      <c r="N45" s="18"/>
      <c r="O45" s="18"/>
    </row>
    <row r="46" spans="1:15" ht="12.75">
      <c r="A46" s="15" t="s">
        <v>34</v>
      </c>
      <c r="B46" s="14" t="s">
        <v>57</v>
      </c>
      <c r="D46" s="18">
        <f>D48*D51</f>
        <v>12585819.45</v>
      </c>
      <c r="E46" s="18">
        <f>D46*$E$48/$D$48</f>
        <v>15097195.75</v>
      </c>
      <c r="F46" s="18"/>
      <c r="G46" s="18">
        <v>2132426.831927575</v>
      </c>
      <c r="H46" s="18">
        <f>H48*H51</f>
        <v>2537587.929993814</v>
      </c>
      <c r="I46" s="18"/>
      <c r="J46" s="18"/>
      <c r="K46" s="18"/>
      <c r="L46" s="18"/>
      <c r="N46" s="18">
        <f>N48*N51</f>
        <v>4926453.35</v>
      </c>
      <c r="O46" s="18">
        <f>O48*O51</f>
        <v>612006.500763214</v>
      </c>
    </row>
    <row r="47" spans="1:15" ht="12.75">
      <c r="A47" s="16"/>
      <c r="D47" s="18"/>
      <c r="E47" s="18"/>
      <c r="F47" s="18"/>
      <c r="G47" s="18"/>
      <c r="H47" s="18" t="s">
        <v>42</v>
      </c>
      <c r="I47" s="18"/>
      <c r="J47" s="18"/>
      <c r="K47" s="18"/>
      <c r="L47" s="18" t="s">
        <v>42</v>
      </c>
      <c r="N47" s="18"/>
      <c r="O47" s="18"/>
    </row>
    <row r="48" spans="1:15" ht="12.75">
      <c r="A48" s="15" t="s">
        <v>59</v>
      </c>
      <c r="B48" s="14" t="s">
        <v>54</v>
      </c>
      <c r="D48" s="18">
        <v>13248231</v>
      </c>
      <c r="E48" s="18">
        <v>15891785</v>
      </c>
      <c r="F48" s="18"/>
      <c r="G48" s="18">
        <f>G46/G51</f>
        <v>1254368.7246632795</v>
      </c>
      <c r="H48" s="18">
        <f>1.19*G48</f>
        <v>1492698.7823493024</v>
      </c>
      <c r="I48" s="18"/>
      <c r="J48" s="18"/>
      <c r="K48" s="18"/>
      <c r="L48" s="18"/>
      <c r="N48" s="18">
        <f>E48</f>
        <v>15891785</v>
      </c>
      <c r="O48" s="18">
        <f>H48</f>
        <v>1492698.7823493024</v>
      </c>
    </row>
    <row r="49" ht="12.75">
      <c r="A49" s="16"/>
    </row>
    <row r="50" spans="1:2" ht="12.75">
      <c r="A50" s="15" t="s">
        <v>60</v>
      </c>
      <c r="B50" s="14" t="s">
        <v>55</v>
      </c>
    </row>
    <row r="51" spans="2:15" ht="12.75">
      <c r="B51" s="14" t="s">
        <v>56</v>
      </c>
      <c r="D51" s="21">
        <v>0.95</v>
      </c>
      <c r="E51" s="21">
        <f>E46/E48</f>
        <v>0.95</v>
      </c>
      <c r="F51" s="21"/>
      <c r="G51" s="21">
        <v>1.7</v>
      </c>
      <c r="H51" s="21">
        <v>1.7</v>
      </c>
      <c r="I51" s="21"/>
      <c r="J51" s="21"/>
      <c r="K51" s="21"/>
      <c r="L51" s="21"/>
      <c r="N51" s="21">
        <v>0.31</v>
      </c>
      <c r="O51" s="21">
        <v>0.41</v>
      </c>
    </row>
    <row r="52" ht="12.75">
      <c r="N52" s="8" t="s">
        <v>42</v>
      </c>
    </row>
    <row r="53" ht="12.75">
      <c r="A53" s="8" t="s">
        <v>67</v>
      </c>
    </row>
    <row r="55" ht="12.75">
      <c r="N55" s="8" t="s">
        <v>42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Web Site Assistant</cp:lastModifiedBy>
  <cp:lastPrinted>2005-03-07T21:15:52Z</cp:lastPrinted>
  <dcterms:created xsi:type="dcterms:W3CDTF">1996-10-14T23:33:28Z</dcterms:created>
  <dcterms:modified xsi:type="dcterms:W3CDTF">2005-03-11T13:59:56Z</dcterms:modified>
  <cp:category/>
  <cp:version/>
  <cp:contentType/>
  <cp:contentStatus/>
</cp:coreProperties>
</file>