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TITLE" sheetId="1" r:id="rId1"/>
    <sheet name="Sheet1" sheetId="2" r:id="rId2"/>
    <sheet name="Data (2)" sheetId="3" r:id="rId3"/>
    <sheet name="Data" sheetId="4" r:id="rId4"/>
    <sheet name="Summary LR" sheetId="5" r:id="rId5"/>
    <sheet name="Develop LR" sheetId="6" r:id="rId6"/>
    <sheet name="Loss Develop (2)" sheetId="7" r:id="rId7"/>
    <sheet name="Loss Develop" sheetId="8" r:id="rId8"/>
    <sheet name="CRL (2)" sheetId="9" r:id="rId9"/>
    <sheet name="CRL" sheetId="10" r:id="rId10"/>
    <sheet name="TREND (2)" sheetId="11" r:id="rId11"/>
    <sheet name="TREND" sheetId="12" r:id="rId12"/>
    <sheet name="Summary PP" sheetId="13" r:id="rId13"/>
    <sheet name="Develop PP" sheetId="14" r:id="rId14"/>
  </sheets>
  <definedNames>
    <definedName name="_xlnm.Print_Area" localSheetId="3">'Data'!$A$1:$D$31</definedName>
    <definedName name="_xlnm.Print_Area" localSheetId="1">'Sheet1'!$A$1:$I$40</definedName>
    <definedName name="_xlnm.Print_Area" localSheetId="11">'TREND'!$A$1:$D$55</definedName>
    <definedName name="_xlnm.Print_Area" localSheetId="10">'TREND (2)'!$A$1:$D$55</definedName>
  </definedNames>
  <calcPr fullCalcOnLoad="1"/>
</workbook>
</file>

<file path=xl/sharedStrings.xml><?xml version="1.0" encoding="utf-8"?>
<sst xmlns="http://schemas.openxmlformats.org/spreadsheetml/2006/main" count="437" uniqueCount="176">
  <si>
    <t>INSURANCE COMPANY</t>
  </si>
  <si>
    <t>Private Passenger Auto</t>
  </si>
  <si>
    <t>STATE X</t>
  </si>
  <si>
    <t>Comprehensive</t>
  </si>
  <si>
    <t>Indicated Provision for Loss and Loss Adjustment Expense</t>
  </si>
  <si>
    <t xml:space="preserve">Indicated Provision for Fixed Expense </t>
  </si>
  <si>
    <t>Indicated Rate Level Change [ (4) / (5) - 1.0 ]</t>
  </si>
  <si>
    <t>Development of Provision for Loss and LAE</t>
  </si>
  <si>
    <t xml:space="preserve">    </t>
  </si>
  <si>
    <t xml:space="preserve">      </t>
  </si>
  <si>
    <t xml:space="preserve">           </t>
  </si>
  <si>
    <t>Calculation of Loss Development Factors</t>
  </si>
  <si>
    <t xml:space="preserve">Fiscal Accident
Year Ending  </t>
  </si>
  <si>
    <t>Link Ratios</t>
  </si>
  <si>
    <t>Development</t>
  </si>
  <si>
    <t>4th Prior</t>
  </si>
  <si>
    <t>3rd Prior</t>
  </si>
  <si>
    <t>2nd Prior</t>
  </si>
  <si>
    <t>1st Prior</t>
  </si>
  <si>
    <t>Latest</t>
  </si>
  <si>
    <t>Loss Development Factor:</t>
  </si>
  <si>
    <t>Fiscal Accident</t>
  </si>
  <si>
    <t>Incurred</t>
  </si>
  <si>
    <t xml:space="preserve">Factor </t>
  </si>
  <si>
    <t>Ultimate</t>
  </si>
  <si>
    <t>Year Ending</t>
  </si>
  <si>
    <t>Loss &amp;ALAE</t>
  </si>
  <si>
    <t>to Ultimate</t>
  </si>
  <si>
    <t>Loss &amp; ALAE</t>
  </si>
  <si>
    <t>@12 Months</t>
  </si>
  <si>
    <t>@24 Months</t>
  </si>
  <si>
    <t>@36 Months</t>
  </si>
  <si>
    <t>@48 Months</t>
  </si>
  <si>
    <t>@60 Months</t>
  </si>
  <si>
    <t>Incurred Loss</t>
  </si>
  <si>
    <t>12-24</t>
  </si>
  <si>
    <t>24-36</t>
  </si>
  <si>
    <t>36-48</t>
  </si>
  <si>
    <t>48-60</t>
  </si>
  <si>
    <t>12-ULT</t>
  </si>
  <si>
    <t>24-ULT</t>
  </si>
  <si>
    <t>0.150</t>
  </si>
  <si>
    <t>Annual Policy Term</t>
  </si>
  <si>
    <t>Exposure Period</t>
  </si>
  <si>
    <t>Loss Trend Factor</t>
  </si>
  <si>
    <t>Calculation of Trend Factors</t>
  </si>
  <si>
    <t>Rates In Effect for Policies Written</t>
  </si>
  <si>
    <t>Loss Trend Factor Calculation</t>
  </si>
  <si>
    <t>Midpoint of Experience Period</t>
  </si>
  <si>
    <t>Midpoint of Most Recent Year Experince Period</t>
  </si>
  <si>
    <t>Projection Date</t>
  </si>
  <si>
    <t>Trend Period</t>
  </si>
  <si>
    <t>Projection Period</t>
  </si>
  <si>
    <t>Selected Historical Annual Trend</t>
  </si>
  <si>
    <t>Selected Prospective Annual Trend</t>
  </si>
  <si>
    <t>Frequency</t>
  </si>
  <si>
    <t>Severity</t>
  </si>
  <si>
    <t>Pure Premium</t>
  </si>
  <si>
    <t>From</t>
  </si>
  <si>
    <t>To</t>
  </si>
  <si>
    <t>Earned Exposure</t>
  </si>
  <si>
    <t>Accident Year Non-Cat Ult. Loss + ALAE</t>
  </si>
  <si>
    <t>Catastrophe Factor</t>
  </si>
  <si>
    <t>Accident Year Ult. Loss + ALAE</t>
  </si>
  <si>
    <t>ULAE Provision</t>
  </si>
  <si>
    <t>Ultimate Loss and LAE</t>
  </si>
  <si>
    <t>Trend Factor</t>
  </si>
  <si>
    <t>Projected Ult. Loss + LAE</t>
  </si>
  <si>
    <t>Projected Pure Premium</t>
  </si>
  <si>
    <t>Experience Year Weights</t>
  </si>
  <si>
    <t xml:space="preserve">Fiscal Year Ending </t>
  </si>
  <si>
    <t>Indicated Provision for Loss and LAE</t>
  </si>
  <si>
    <t>(1)</t>
  </si>
  <si>
    <t>(2)</t>
  </si>
  <si>
    <t>(3)</t>
  </si>
  <si>
    <t>(4)</t>
  </si>
  <si>
    <t>(5) = (3)*(1+(4))</t>
  </si>
  <si>
    <t>(6)</t>
  </si>
  <si>
    <t>(7) = (5)*(1+(6))</t>
  </si>
  <si>
    <t>(8)</t>
  </si>
  <si>
    <t>(9) = (7)*(8)</t>
  </si>
  <si>
    <t>(10) = (9)/(2)</t>
  </si>
  <si>
    <t>(11)</t>
  </si>
  <si>
    <t>Development of Provision for Fixed Expense</t>
  </si>
  <si>
    <t>Other Acquisition</t>
  </si>
  <si>
    <t>License + Fees</t>
  </si>
  <si>
    <t xml:space="preserve">General </t>
  </si>
  <si>
    <t>Fixed Expense Ratio</t>
  </si>
  <si>
    <t>3Yr  Average Earned Premium</t>
  </si>
  <si>
    <t>Dollar Provision for Fixed Expense</t>
  </si>
  <si>
    <t>Indicated Provision for Fixed Expense</t>
  </si>
  <si>
    <t>Fixed Expense Trend Factor Calculation</t>
  </si>
  <si>
    <t>Experience Period</t>
  </si>
  <si>
    <t>Fixed Expense Trend Factor</t>
  </si>
  <si>
    <t>Development of Projected Average Earned Premium @ CRL</t>
  </si>
  <si>
    <t>Projected Average Earned Premium at Current Rate Level</t>
  </si>
  <si>
    <t>Fiscal Year Ending</t>
  </si>
  <si>
    <t>Earned Premium at CRL</t>
  </si>
  <si>
    <t>Projected Earned Premium @ CRL</t>
  </si>
  <si>
    <t>Projected Average Earned Premium @ CRL</t>
  </si>
  <si>
    <t>Calculation of Earned Premium @ CRL</t>
  </si>
  <si>
    <t>Rate History</t>
  </si>
  <si>
    <t>Date</t>
  </si>
  <si>
    <t>%Change</t>
  </si>
  <si>
    <t>A</t>
  </si>
  <si>
    <t>B</t>
  </si>
  <si>
    <t>C</t>
  </si>
  <si>
    <t>Rate Index</t>
  </si>
  <si>
    <t>Area</t>
  </si>
  <si>
    <t>% of 2010</t>
  </si>
  <si>
    <t>2010 FCRL</t>
  </si>
  <si>
    <t>2010 Earned Premium</t>
  </si>
  <si>
    <t>2010 Earned Premium @ CRL</t>
  </si>
  <si>
    <t>Premium Trend Factor Calculation</t>
  </si>
  <si>
    <t>(4) = (1)+(2)+(3)</t>
  </si>
  <si>
    <t>(5)</t>
  </si>
  <si>
    <t>(6) = (4)*(5)</t>
  </si>
  <si>
    <t>(7)</t>
  </si>
  <si>
    <t>(8) = (6)*(7)</t>
  </si>
  <si>
    <t>(5) = (3)*(4)</t>
  </si>
  <si>
    <t>(6) = (5)/(2)</t>
  </si>
  <si>
    <t>Variable Permissible Loss Ratio</t>
  </si>
  <si>
    <t>Commissions</t>
  </si>
  <si>
    <t>Taxes</t>
  </si>
  <si>
    <t>UW Profit</t>
  </si>
  <si>
    <t>Variable Expense Ratio</t>
  </si>
  <si>
    <t>Variable PLR</t>
  </si>
  <si>
    <t>(5) = 1 - (4)</t>
  </si>
  <si>
    <t xml:space="preserve">Indicated Average Premium [ (1) + (2) ] / [ (3) ] </t>
  </si>
  <si>
    <t>Straight Average</t>
  </si>
  <si>
    <t>COMPREHENSIVE</t>
  </si>
  <si>
    <t>Determination of Statewide Rate Level Indication - Pure Premium Method</t>
  </si>
  <si>
    <t>Development of  Loss and LAE Ratio</t>
  </si>
  <si>
    <t>Loss and LAE Ratio</t>
  </si>
  <si>
    <t>Indicated Loss and LAE Ratio</t>
  </si>
  <si>
    <t>Projected Fixed Expense Ratio</t>
  </si>
  <si>
    <t>Indicated Loss and Loss Adjustment Expense Ratio</t>
  </si>
  <si>
    <t xml:space="preserve">Indicated Rate Level Change {[ (1)+(2) }/(3)} - 1.0 </t>
  </si>
  <si>
    <t>Determination of Statewide Rate Level Indication - Loss Ratio Method</t>
  </si>
  <si>
    <t>DATA CATAGORIZATION</t>
  </si>
  <si>
    <t>Policy Effective Date</t>
  </si>
  <si>
    <t>Policy Term</t>
  </si>
  <si>
    <t>Annual</t>
  </si>
  <si>
    <t>Policy Premium</t>
  </si>
  <si>
    <t>Accident Date</t>
  </si>
  <si>
    <t>Reserve Amount (est. on date of accident)</t>
  </si>
  <si>
    <t>Date of Payment</t>
  </si>
  <si>
    <t>Amount of Payment</t>
  </si>
  <si>
    <t>POLICY LOSS ACTIVITY</t>
  </si>
  <si>
    <t>POLICY PREMIUM INFORMATION</t>
  </si>
  <si>
    <t>CALENDAR YEAR</t>
  </si>
  <si>
    <t>POLICY YEAR</t>
  </si>
  <si>
    <t>ACCIDENT YEAR</t>
  </si>
  <si>
    <t>Will Never Be Any</t>
  </si>
  <si>
    <t>**Same as CY</t>
  </si>
  <si>
    <t>BASIC RATEMAKING WORKSHOP</t>
  </si>
  <si>
    <t>DETERMINATION OF AN OVERALL INDICATION</t>
  </si>
  <si>
    <t>INTERACTIVE EXERCISES</t>
  </si>
  <si>
    <t>2012 CAS RATEMAKING SEMINAR</t>
  </si>
  <si>
    <t>2011 Written Premium</t>
  </si>
  <si>
    <t>2011 Earned Premium</t>
  </si>
  <si>
    <t>2011 Incurred Loss @ 12/31/2011</t>
  </si>
  <si>
    <t>2011 Incurred Loss @ 12/31/2012</t>
  </si>
  <si>
    <t>2012 Incurred Loss</t>
  </si>
  <si>
    <t>1/2 of Coverage in-force in 2011</t>
  </si>
  <si>
    <t xml:space="preserve">2011 Payments + 2011 Changes in Reserves:
0 + (+5,000) </t>
  </si>
  <si>
    <t>Fixed at 2011 Year End</t>
  </si>
  <si>
    <t xml:space="preserve">2012 Payments + 2012 Changes in Reserves:
3,000 + (-5,000) </t>
  </si>
  <si>
    <t xml:space="preserve">Payments on Policies Effective in 2011 + Changes in Reserves for Policies Effective in 2011:
0 + (+5,000) </t>
  </si>
  <si>
    <t xml:space="preserve">Payments on Policies Effective in 2011 + Changes in Reserves for Policies Effective in 2011:
3,000 + (5,000 - 5,000) </t>
  </si>
  <si>
    <t>Payments on Accidents Occurring in 2011 + Changes in Reserves for Accidents Occurring in 2011:                             0 + (+5,000)</t>
  </si>
  <si>
    <t>Payments on Accidents Occurring in 2011 + Changes in Reserves for Accidents Occurring in 2011:                            3,000 + (5,000 - 5,000)</t>
  </si>
  <si>
    <t>None, Since No Accidents for this Policy occurred in 2012</t>
  </si>
  <si>
    <t>2011 Earned Premium @ CRL</t>
  </si>
  <si>
    <t>% of 2011</t>
  </si>
  <si>
    <t>2011 FCRL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</si>
</sst>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0.0\ %;\-0.0\ %"/>
    <numFmt numFmtId="166" formatCode="#,##0.000;\-#,##0.000"/>
    <numFmt numFmtId="167" formatCode="#,##0;\-#,##0"/>
    <numFmt numFmtId="168" formatCode="0.000"/>
    <numFmt numFmtId="169" formatCode="mmm\-yyyy"/>
    <numFmt numFmtId="170" formatCode="&quot;$&quot;#,##0"/>
    <numFmt numFmtId="171" formatCode="&quot;$&quot;#,##0.000"/>
    <numFmt numFmtId="172" formatCode="[$-409]dddd\,\ mmmm\ dd\,\ yyyy"/>
    <numFmt numFmtId="173" formatCode="0.00000000000000"/>
    <numFmt numFmtId="174" formatCode="0.0%"/>
    <numFmt numFmtId="175" formatCode="0.0000"/>
    <numFmt numFmtId="176" formatCode="#,##0.0;\-#,##0.0"/>
    <numFmt numFmtId="177" formatCode="&quot;$&quot;#,##0.00"/>
    <numFmt numFmtId="178" formatCode="0.00\ %;\-0.00\ %"/>
    <numFmt numFmtId="179" formatCode="0.000\ %;\-0.000\ %"/>
    <numFmt numFmtId="180" formatCode="0.0000\ %;\-0.0000\ %"/>
  </numFmts>
  <fonts count="1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sz val="10"/>
      <color indexed="9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6"/>
      <name val="Times New Roman"/>
      <family val="1"/>
    </font>
    <font>
      <b/>
      <sz val="2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22" applyAlignment="1" applyProtection="1">
      <alignment vertical="top"/>
      <protection/>
    </xf>
    <xf numFmtId="0" fontId="2" fillId="0" borderId="0" xfId="22" applyAlignment="1" applyProtection="1">
      <alignment vertical="center"/>
      <protection/>
    </xf>
    <xf numFmtId="0" fontId="2" fillId="0" borderId="0" xfId="22" applyFont="1" applyBorder="1" applyAlignment="1" applyProtection="1">
      <alignment vertical="top"/>
      <protection/>
    </xf>
    <xf numFmtId="166" fontId="2" fillId="0" borderId="0" xfId="22" applyNumberFormat="1" applyAlignment="1" applyProtection="1">
      <alignment horizontal="center" vertical="top"/>
      <protection/>
    </xf>
    <xf numFmtId="0" fontId="5" fillId="0" borderId="0" xfId="22" applyFont="1" applyAlignment="1" applyProtection="1">
      <alignment horizontal="center" vertical="center"/>
      <protection/>
    </xf>
    <xf numFmtId="14" fontId="2" fillId="0" borderId="0" xfId="22" applyNumberFormat="1" applyAlignment="1" applyProtection="1">
      <alignment horizontal="center" vertical="center"/>
      <protection/>
    </xf>
    <xf numFmtId="167" fontId="2" fillId="0" borderId="0" xfId="22" applyNumberFormat="1" applyAlignment="1" applyProtection="1">
      <alignment horizontal="center" vertical="top"/>
      <protection/>
    </xf>
    <xf numFmtId="0" fontId="2" fillId="0" borderId="0" xfId="22" applyAlignment="1" applyProtection="1">
      <alignment horizontal="right" vertical="top"/>
      <protection/>
    </xf>
    <xf numFmtId="0" fontId="2" fillId="0" borderId="0" xfId="22" applyAlignment="1" applyProtection="1">
      <alignment horizontal="left" vertical="top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167" fontId="2" fillId="0" borderId="0" xfId="24" applyNumberFormat="1" applyFont="1" applyAlignment="1" applyProtection="1">
      <alignment horizontal="right"/>
      <protection/>
    </xf>
    <xf numFmtId="0" fontId="2" fillId="0" borderId="0" xfId="24" applyFont="1" applyFill="1" applyAlignment="1" applyProtection="1">
      <alignment horizontal="right"/>
      <protection/>
    </xf>
    <xf numFmtId="0" fontId="11" fillId="0" borderId="0" xfId="0" applyFont="1" applyAlignment="1">
      <alignment horizontal="center"/>
    </xf>
    <xf numFmtId="168" fontId="2" fillId="0" borderId="0" xfId="24" applyNumberFormat="1" applyFont="1" applyAlignment="1" applyProtection="1">
      <alignment horizontal="center"/>
      <protection/>
    </xf>
    <xf numFmtId="168" fontId="2" fillId="0" borderId="0" xfId="0" applyNumberFormat="1" applyFont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49" fontId="3" fillId="0" borderId="0" xfId="24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49" fontId="5" fillId="0" borderId="0" xfId="24" applyNumberFormat="1" applyFont="1" applyAlignment="1" applyProtection="1">
      <alignment horizontal="center"/>
      <protection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1" fillId="0" borderId="0" xfId="24" applyFont="1" applyAlignment="1" applyProtection="1" quotePrefix="1">
      <alignment horizontal="center"/>
      <protection/>
    </xf>
    <xf numFmtId="168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0" xfId="22" applyNumberFormat="1" applyFont="1" applyAlignment="1" applyProtection="1">
      <alignment horizontal="center" vertical="top" wrapText="1"/>
      <protection/>
    </xf>
    <xf numFmtId="166" fontId="9" fillId="0" borderId="0" xfId="22" applyNumberFormat="1" applyFont="1" applyAlignment="1" applyProtection="1">
      <alignment horizontal="center" vertical="top"/>
      <protection/>
    </xf>
    <xf numFmtId="170" fontId="9" fillId="0" borderId="0" xfId="22" applyNumberFormat="1" applyFont="1" applyAlignment="1" applyProtection="1">
      <alignment horizontal="center" vertical="top" wrapText="1"/>
      <protection/>
    </xf>
    <xf numFmtId="170" fontId="2" fillId="0" borderId="0" xfId="22" applyNumberFormat="1" applyFont="1" applyAlignment="1" applyProtection="1">
      <alignment horizontal="center" vertical="top" wrapText="1"/>
      <protection/>
    </xf>
    <xf numFmtId="9" fontId="2" fillId="0" borderId="0" xfId="22" applyNumberFormat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49" fontId="2" fillId="0" borderId="0" xfId="23" applyNumberFormat="1" applyAlignment="1">
      <alignment horizontal="left" vertical="center" wrapText="1"/>
      <protection/>
    </xf>
    <xf numFmtId="0" fontId="2" fillId="0" borderId="0" xfId="23">
      <alignment vertical="top"/>
      <protection locked="0"/>
    </xf>
    <xf numFmtId="166" fontId="2" fillId="0" borderId="0" xfId="23" applyNumberFormat="1">
      <alignment horizontal="center" vertical="top"/>
      <protection/>
    </xf>
    <xf numFmtId="2" fontId="2" fillId="0" borderId="0" xfId="0" applyNumberFormat="1" applyFont="1" applyAlignment="1">
      <alignment horizontal="center"/>
    </xf>
    <xf numFmtId="174" fontId="2" fillId="0" borderId="0" xfId="26" applyNumberFormat="1" applyFont="1" applyAlignment="1">
      <alignment horizontal="center"/>
    </xf>
    <xf numFmtId="0" fontId="5" fillId="0" borderId="0" xfId="0" applyFont="1" applyAlignment="1">
      <alignment/>
    </xf>
    <xf numFmtId="1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22" applyFont="1" applyBorder="1" applyAlignment="1" applyProtection="1">
      <alignment horizontal="center" wrapText="1"/>
      <protection/>
    </xf>
    <xf numFmtId="0" fontId="2" fillId="0" borderId="0" xfId="22" applyBorder="1" applyAlignment="1" applyProtection="1">
      <alignment vertical="center"/>
      <protection/>
    </xf>
    <xf numFmtId="0" fontId="2" fillId="0" borderId="0" xfId="22" applyFont="1" applyBorder="1" applyAlignment="1" applyProtection="1">
      <alignment horizontal="center" wrapText="1"/>
      <protection/>
    </xf>
    <xf numFmtId="14" fontId="2" fillId="0" borderId="0" xfId="22" applyNumberForma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22" applyBorder="1" applyAlignment="1" applyProtection="1">
      <alignment vertical="top"/>
      <protection/>
    </xf>
    <xf numFmtId="167" fontId="2" fillId="0" borderId="0" xfId="22" applyNumberFormat="1" applyBorder="1" applyAlignment="1" applyProtection="1">
      <alignment horizontal="center" vertical="top"/>
      <protection/>
    </xf>
    <xf numFmtId="170" fontId="9" fillId="0" borderId="0" xfId="22" applyNumberFormat="1" applyFont="1" applyBorder="1" applyAlignment="1" applyProtection="1">
      <alignment horizontal="center" vertical="top" wrapText="1"/>
      <protection/>
    </xf>
    <xf numFmtId="0" fontId="2" fillId="0" borderId="0" xfId="22" applyBorder="1" applyAlignment="1" applyProtection="1">
      <alignment horizontal="right" vertical="top"/>
      <protection/>
    </xf>
    <xf numFmtId="166" fontId="2" fillId="0" borderId="0" xfId="22" applyNumberFormat="1" applyBorder="1" applyAlignment="1" applyProtection="1">
      <alignment horizontal="center" vertical="top"/>
      <protection/>
    </xf>
    <xf numFmtId="170" fontId="2" fillId="0" borderId="0" xfId="22" applyNumberFormat="1" applyFont="1" applyBorder="1" applyAlignment="1" applyProtection="1">
      <alignment horizontal="center" vertical="top" wrapText="1"/>
      <protection/>
    </xf>
    <xf numFmtId="49" fontId="2" fillId="0" borderId="0" xfId="22" applyNumberFormat="1" applyFont="1" applyBorder="1" applyAlignment="1" applyProtection="1">
      <alignment horizontal="center" vertical="top" wrapText="1"/>
      <protection/>
    </xf>
    <xf numFmtId="49" fontId="0" fillId="0" borderId="0" xfId="0" applyNumberFormat="1" applyBorder="1" applyAlignment="1">
      <alignment/>
    </xf>
    <xf numFmtId="166" fontId="9" fillId="0" borderId="0" xfId="22" applyNumberFormat="1" applyFont="1" applyBorder="1" applyAlignment="1" applyProtection="1">
      <alignment horizontal="center" vertical="top"/>
      <protection/>
    </xf>
    <xf numFmtId="0" fontId="2" fillId="0" borderId="0" xfId="22" applyFont="1" applyAlignment="1" applyProtection="1">
      <alignment horizontal="right" vertical="top"/>
      <protection/>
    </xf>
    <xf numFmtId="170" fontId="2" fillId="0" borderId="3" xfId="22" applyNumberFormat="1" applyFont="1" applyBorder="1" applyAlignment="1" applyProtection="1">
      <alignment horizontal="center" vertical="top" wrapText="1"/>
      <protection/>
    </xf>
    <xf numFmtId="170" fontId="2" fillId="0" borderId="0" xfId="22" applyNumberFormat="1" applyFont="1" applyBorder="1" applyAlignment="1" applyProtection="1">
      <alignment horizontal="center" vertical="top"/>
      <protection/>
    </xf>
    <xf numFmtId="0" fontId="2" fillId="0" borderId="0" xfId="22" applyFont="1" applyAlignment="1" applyProtection="1" quotePrefix="1">
      <alignment horizontal="center" vertical="top"/>
      <protection/>
    </xf>
    <xf numFmtId="0" fontId="2" fillId="0" borderId="0" xfId="22" applyFont="1" applyAlignment="1" applyProtection="1" quotePrefix="1">
      <alignment horizontal="center" vertical="center"/>
      <protection/>
    </xf>
    <xf numFmtId="0" fontId="2" fillId="0" borderId="0" xfId="23">
      <alignment/>
      <protection locked="0"/>
    </xf>
    <xf numFmtId="174" fontId="2" fillId="0" borderId="0" xfId="26" applyNumberFormat="1" applyBorder="1" applyAlignment="1">
      <alignment horizontal="center"/>
    </xf>
    <xf numFmtId="174" fontId="2" fillId="0" borderId="0" xfId="26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23" applyFont="1" applyAlignment="1" quotePrefix="1">
      <alignment horizontal="center"/>
      <protection locked="0"/>
    </xf>
    <xf numFmtId="170" fontId="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17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3" xfId="22" applyNumberFormat="1" applyBorder="1" applyAlignment="1" applyProtection="1">
      <alignment horizontal="center" vertical="top"/>
      <protection/>
    </xf>
    <xf numFmtId="0" fontId="2" fillId="0" borderId="0" xfId="0" applyFont="1" applyAlignment="1" quotePrefix="1">
      <alignment horizontal="center"/>
    </xf>
    <xf numFmtId="0" fontId="2" fillId="0" borderId="0" xfId="22" applyFont="1" applyAlignment="1" applyProtection="1">
      <alignment horizontal="center" vertical="top"/>
      <protection/>
    </xf>
    <xf numFmtId="0" fontId="2" fillId="0" borderId="0" xfId="22" applyFont="1" applyBorder="1" applyAlignment="1" applyProtection="1">
      <alignment wrapText="1"/>
      <protection/>
    </xf>
    <xf numFmtId="174" fontId="2" fillId="0" borderId="0" xfId="26" applyNumberFormat="1" applyFont="1" applyBorder="1" applyAlignment="1">
      <alignment horizontal="center"/>
    </xf>
    <xf numFmtId="174" fontId="2" fillId="0" borderId="3" xfId="26" applyNumberFormat="1" applyFont="1" applyBorder="1" applyAlignment="1">
      <alignment horizontal="center"/>
    </xf>
    <xf numFmtId="174" fontId="2" fillId="0" borderId="0" xfId="26" applyNumberFormat="1" applyFont="1" applyBorder="1" applyAlignment="1" applyProtection="1">
      <alignment horizontal="center" vertical="top" wrapText="1"/>
      <protection/>
    </xf>
    <xf numFmtId="174" fontId="2" fillId="0" borderId="1" xfId="26" applyNumberFormat="1" applyFont="1" applyBorder="1" applyAlignment="1">
      <alignment horizontal="center"/>
    </xf>
    <xf numFmtId="174" fontId="2" fillId="0" borderId="3" xfId="26" applyNumberFormat="1" applyFont="1" applyBorder="1" applyAlignment="1" applyProtection="1">
      <alignment horizontal="center" vertical="top" wrapText="1"/>
      <protection/>
    </xf>
    <xf numFmtId="174" fontId="2" fillId="0" borderId="0" xfId="26" applyNumberFormat="1" applyFont="1" applyBorder="1" applyAlignment="1" applyProtection="1">
      <alignment horizontal="center" vertical="top"/>
      <protection/>
    </xf>
    <xf numFmtId="174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4" fontId="2" fillId="0" borderId="0" xfId="26" applyNumberFormat="1" applyAlignment="1" applyProtection="1">
      <alignment horizontal="center" vertical="top"/>
      <protection/>
    </xf>
    <xf numFmtId="174" fontId="2" fillId="0" borderId="0" xfId="22" applyNumberFormat="1" applyAlignment="1" applyProtection="1">
      <alignment horizontal="center" vertical="top"/>
      <protection/>
    </xf>
    <xf numFmtId="6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6" fontId="2" fillId="0" borderId="9" xfId="0" applyNumberFormat="1" applyFont="1" applyBorder="1" applyAlignment="1">
      <alignment horizontal="center" vertical="center" wrapText="1"/>
    </xf>
    <xf numFmtId="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6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168" fontId="2" fillId="0" borderId="2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2" xfId="24" applyNumberFormat="1" applyFont="1" applyBorder="1" applyAlignment="1" applyProtection="1">
      <alignment horizontal="center"/>
      <protection/>
    </xf>
    <xf numFmtId="49" fontId="2" fillId="0" borderId="0" xfId="24" applyNumberFormat="1" applyFont="1" applyAlignment="1" applyProtection="1">
      <alignment horizontal="center"/>
      <protection/>
    </xf>
    <xf numFmtId="49" fontId="2" fillId="0" borderId="0" xfId="24" applyNumberFormat="1" applyFont="1" applyFill="1" applyBorder="1" applyAlignment="1" applyProtection="1">
      <alignment horizontal="center"/>
      <protection/>
    </xf>
    <xf numFmtId="49" fontId="11" fillId="0" borderId="0" xfId="24" applyNumberFormat="1" applyFont="1" applyAlignment="1" applyProtection="1" quotePrefix="1">
      <alignment horizontal="center"/>
      <protection/>
    </xf>
    <xf numFmtId="49" fontId="2" fillId="0" borderId="0" xfId="24" applyNumberFormat="1" applyFont="1" applyBorder="1" applyAlignment="1" applyProtection="1">
      <alignment horizontal="center"/>
      <protection/>
    </xf>
    <xf numFmtId="174" fontId="2" fillId="0" borderId="2" xfId="26" applyNumberFormat="1" applyFont="1" applyBorder="1" applyAlignment="1">
      <alignment horizontal="center"/>
    </xf>
    <xf numFmtId="174" fontId="2" fillId="0" borderId="2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75" fontId="2" fillId="0" borderId="15" xfId="0" applyNumberFormat="1" applyFont="1" applyBorder="1" applyAlignment="1">
      <alignment horizontal="center"/>
    </xf>
    <xf numFmtId="175" fontId="2" fillId="0" borderId="16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49" fontId="4" fillId="0" borderId="0" xfId="22" applyNumberFormat="1" applyFont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vertical="top" wrapText="1"/>
      <protection/>
    </xf>
    <xf numFmtId="0" fontId="2" fillId="0" borderId="0" xfId="22" applyFont="1" applyBorder="1" applyAlignment="1" applyProtection="1">
      <alignment vertical="top"/>
      <protection/>
    </xf>
    <xf numFmtId="49" fontId="1" fillId="0" borderId="0" xfId="25" applyNumberFormat="1" applyFont="1" applyAlignment="1" applyProtection="1">
      <alignment horizontal="center" vertical="center"/>
      <protection/>
    </xf>
    <xf numFmtId="0" fontId="18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6" fillId="2" borderId="19" xfId="0" applyFont="1" applyFill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0" xfId="22" applyNumberFormat="1" applyFont="1" applyAlignment="1" applyProtection="1">
      <alignment vertical="top" wrapText="1"/>
      <protection/>
    </xf>
    <xf numFmtId="0" fontId="2" fillId="0" borderId="0" xfId="22" applyAlignment="1" applyProtection="1">
      <alignment vertical="top"/>
      <protection/>
    </xf>
    <xf numFmtId="0" fontId="3" fillId="0" borderId="0" xfId="25" applyFont="1" applyAlignment="1" applyProtection="1">
      <alignment vertical="top"/>
      <protection/>
    </xf>
    <xf numFmtId="49" fontId="1" fillId="0" borderId="0" xfId="22" applyNumberFormat="1" applyFont="1" applyAlignment="1" applyProtection="1">
      <alignment horizontal="center" vertical="center"/>
      <protection/>
    </xf>
    <xf numFmtId="0" fontId="3" fillId="0" borderId="0" xfId="22" applyFont="1" applyAlignment="1" applyProtection="1">
      <alignment vertical="top"/>
      <protection/>
    </xf>
    <xf numFmtId="0" fontId="5" fillId="0" borderId="0" xfId="22" applyFont="1" applyAlignment="1" applyProtection="1">
      <alignment horizontal="center" vertical="center"/>
      <protection/>
    </xf>
    <xf numFmtId="0" fontId="2" fillId="0" borderId="0" xfId="22" applyFont="1" applyBorder="1" applyAlignment="1" applyProtection="1">
      <alignment horizontal="center" wrapText="1"/>
      <protection/>
    </xf>
    <xf numFmtId="174" fontId="2" fillId="0" borderId="17" xfId="26" applyNumberFormat="1" applyFont="1" applyBorder="1" applyAlignment="1">
      <alignment horizontal="center"/>
    </xf>
    <xf numFmtId="174" fontId="2" fillId="0" borderId="18" xfId="26" applyNumberFormat="1" applyFont="1" applyBorder="1" applyAlignment="1">
      <alignment horizontal="center"/>
    </xf>
    <xf numFmtId="174" fontId="2" fillId="0" borderId="19" xfId="26" applyNumberFormat="1" applyFont="1" applyBorder="1" applyAlignment="1">
      <alignment horizontal="center"/>
    </xf>
    <xf numFmtId="0" fontId="2" fillId="0" borderId="1" xfId="22" applyFont="1" applyBorder="1" applyAlignment="1" applyProtection="1">
      <alignment horizontal="center" wrapText="1"/>
      <protection/>
    </xf>
    <xf numFmtId="170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49" fontId="1" fillId="0" borderId="1" xfId="22" applyNumberFormat="1" applyFont="1" applyBorder="1" applyAlignment="1" applyProtection="1">
      <alignment horizontal="center" vertical="center"/>
      <protection/>
    </xf>
    <xf numFmtId="0" fontId="3" fillId="0" borderId="1" xfId="22" applyFont="1" applyBorder="1" applyAlignment="1" applyProtection="1">
      <alignment vertical="top"/>
      <protection/>
    </xf>
    <xf numFmtId="49" fontId="6" fillId="0" borderId="0" xfId="22" applyNumberFormat="1" applyFont="1" applyAlignment="1" applyProtection="1">
      <alignment horizontal="center" vertical="top" wrapText="1"/>
      <protection/>
    </xf>
    <xf numFmtId="49" fontId="1" fillId="0" borderId="0" xfId="21" applyNumberFormat="1" applyFont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0" fontId="2" fillId="0" borderId="17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0" fontId="2" fillId="0" borderId="20" xfId="22" applyFont="1" applyBorder="1" applyAlignment="1" applyProtection="1">
      <alignment horizont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" xfId="21"/>
    <cellStyle name="Normal_Comp" xfId="22"/>
    <cellStyle name="Normal_Exhibits 6.0_7.0_8.0_9.3_11.0" xfId="23"/>
    <cellStyle name="Normal_Indication" xfId="24"/>
    <cellStyle name="Normal_PD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14</xdr:row>
      <xdr:rowOff>0</xdr:rowOff>
    </xdr:from>
    <xdr:to>
      <xdr:col>2</xdr:col>
      <xdr:colOff>819150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819275" y="2457450"/>
          <a:ext cx="10953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15</xdr:row>
      <xdr:rowOff>152400</xdr:rowOff>
    </xdr:from>
    <xdr:to>
      <xdr:col>3</xdr:col>
      <xdr:colOff>28575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628900" y="2771775"/>
          <a:ext cx="542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14</xdr:row>
      <xdr:rowOff>0</xdr:rowOff>
    </xdr:from>
    <xdr:to>
      <xdr:col>2</xdr:col>
      <xdr:colOff>819150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819275" y="2457450"/>
          <a:ext cx="10953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15</xdr:row>
      <xdr:rowOff>152400</xdr:rowOff>
    </xdr:from>
    <xdr:to>
      <xdr:col>3</xdr:col>
      <xdr:colOff>28575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628900" y="2771775"/>
          <a:ext cx="542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08" customWidth="1"/>
  </cols>
  <sheetData>
    <row r="6" spans="1:9" ht="25.5">
      <c r="A6" s="136" t="s">
        <v>158</v>
      </c>
      <c r="B6" s="136"/>
      <c r="C6" s="136"/>
      <c r="D6" s="136"/>
      <c r="E6" s="136"/>
      <c r="F6" s="136"/>
      <c r="G6" s="136"/>
      <c r="H6" s="136"/>
      <c r="I6" s="136"/>
    </row>
    <row r="7" spans="1:9" ht="25.5">
      <c r="A7" s="136" t="s">
        <v>155</v>
      </c>
      <c r="B7" s="136"/>
      <c r="C7" s="136"/>
      <c r="D7" s="136"/>
      <c r="E7" s="136"/>
      <c r="F7" s="136"/>
      <c r="G7" s="136"/>
      <c r="H7" s="136"/>
      <c r="I7" s="136"/>
    </row>
    <row r="9" spans="1:9" ht="20.25">
      <c r="A9" s="137" t="s">
        <v>156</v>
      </c>
      <c r="B9" s="137"/>
      <c r="C9" s="137"/>
      <c r="D9" s="137"/>
      <c r="E9" s="137"/>
      <c r="F9" s="137"/>
      <c r="G9" s="137"/>
      <c r="H9" s="137"/>
      <c r="I9" s="137"/>
    </row>
    <row r="10" spans="1:9" ht="20.25">
      <c r="A10" s="137" t="s">
        <v>157</v>
      </c>
      <c r="B10" s="137"/>
      <c r="C10" s="137"/>
      <c r="D10" s="137"/>
      <c r="E10" s="137"/>
      <c r="F10" s="137"/>
      <c r="G10" s="137"/>
      <c r="H10" s="137"/>
      <c r="I10" s="137"/>
    </row>
  </sheetData>
  <mergeCells count="4">
    <mergeCell ref="A6:I6"/>
    <mergeCell ref="A7:I7"/>
    <mergeCell ref="A9:I9"/>
    <mergeCell ref="A10:I1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:D1"/>
    </sheetView>
  </sheetViews>
  <sheetFormatPr defaultColWidth="9.140625" defaultRowHeight="12.75"/>
  <cols>
    <col min="1" max="4" width="15.7109375" style="35" customWidth="1"/>
    <col min="5" max="16384" width="9.140625" style="35" customWidth="1"/>
  </cols>
  <sheetData>
    <row r="1" spans="1:4" ht="15.75">
      <c r="A1" s="172" t="s">
        <v>0</v>
      </c>
      <c r="B1" s="172"/>
      <c r="C1" s="172"/>
      <c r="D1" s="172"/>
    </row>
    <row r="2" spans="1:4" ht="15.75">
      <c r="A2" s="172" t="s">
        <v>1</v>
      </c>
      <c r="B2" s="172"/>
      <c r="C2" s="172"/>
      <c r="D2" s="172"/>
    </row>
    <row r="3" spans="1:4" ht="15.75">
      <c r="A3" s="172" t="s">
        <v>2</v>
      </c>
      <c r="B3" s="172"/>
      <c r="C3" s="172"/>
      <c r="D3" s="172"/>
    </row>
    <row r="4" spans="1:4" ht="15.75">
      <c r="A4" s="172"/>
      <c r="B4" s="172"/>
      <c r="C4" s="172"/>
      <c r="D4" s="172"/>
    </row>
    <row r="5" spans="1:4" ht="15.75">
      <c r="A5" s="176" t="s">
        <v>100</v>
      </c>
      <c r="B5" s="176"/>
      <c r="C5" s="176"/>
      <c r="D5" s="176"/>
    </row>
    <row r="8" spans="1:4" ht="12.75">
      <c r="A8" s="177" t="s">
        <v>101</v>
      </c>
      <c r="B8" s="177"/>
      <c r="C8" s="177"/>
      <c r="D8" s="177"/>
    </row>
    <row r="10" spans="1:3" ht="12.75">
      <c r="A10" s="36"/>
      <c r="B10" s="36" t="s">
        <v>102</v>
      </c>
      <c r="C10" s="36" t="s">
        <v>103</v>
      </c>
    </row>
    <row r="11" spans="2:3" ht="12.75">
      <c r="B11" s="15">
        <v>40436</v>
      </c>
      <c r="C11" s="41">
        <v>0.05</v>
      </c>
    </row>
    <row r="12" spans="2:3" ht="12.75">
      <c r="B12" s="15">
        <v>40725</v>
      </c>
      <c r="C12" s="41">
        <v>0.07</v>
      </c>
    </row>
    <row r="15" spans="2:3" ht="12.75">
      <c r="B15" s="72"/>
      <c r="C15" s="75"/>
    </row>
    <row r="16" spans="2:3" ht="12.75">
      <c r="B16" s="73"/>
      <c r="C16" s="76" t="s">
        <v>104</v>
      </c>
    </row>
    <row r="17" spans="2:3" ht="12.75">
      <c r="B17" s="73"/>
      <c r="C17" s="77" t="s">
        <v>105</v>
      </c>
    </row>
    <row r="18" spans="2:3" ht="12.75">
      <c r="B18" s="74"/>
      <c r="C18" s="78" t="s">
        <v>106</v>
      </c>
    </row>
    <row r="19" spans="2:3" ht="12.75">
      <c r="B19" s="11">
        <v>2010</v>
      </c>
      <c r="C19" s="11">
        <v>2011</v>
      </c>
    </row>
    <row r="21" spans="1:4" ht="12.75">
      <c r="A21" s="36" t="s">
        <v>108</v>
      </c>
      <c r="B21" s="36" t="s">
        <v>174</v>
      </c>
      <c r="C21" s="36" t="s">
        <v>107</v>
      </c>
      <c r="D21" s="36"/>
    </row>
    <row r="22" spans="1:4" ht="12.75">
      <c r="A22" s="11" t="s">
        <v>104</v>
      </c>
      <c r="B22" s="41">
        <f>(((12-3.5)^2)/2)/(12*12)</f>
        <v>0.2508680555555556</v>
      </c>
      <c r="C22" s="20">
        <v>1</v>
      </c>
      <c r="D22" s="41"/>
    </row>
    <row r="23" spans="1:4" ht="12.75">
      <c r="A23" s="11" t="s">
        <v>106</v>
      </c>
      <c r="B23" s="41">
        <f>((6^2)/2)/(12*12)</f>
        <v>0.125</v>
      </c>
      <c r="C23" s="20">
        <f>(1+C11)*(1+C12)</f>
        <v>1.1235000000000002</v>
      </c>
      <c r="D23" s="41"/>
    </row>
    <row r="24" spans="1:4" ht="12.75">
      <c r="A24" s="80" t="s">
        <v>105</v>
      </c>
      <c r="B24" s="81">
        <f>1-B22-B23</f>
        <v>0.6241319444444444</v>
      </c>
      <c r="C24" s="21">
        <v>1.05</v>
      </c>
      <c r="D24" s="79" t="s">
        <v>175</v>
      </c>
    </row>
    <row r="25" spans="1:4" ht="12.75">
      <c r="A25" s="11">
        <v>2011</v>
      </c>
      <c r="B25" s="79">
        <f>SUM(B22:B24)</f>
        <v>1</v>
      </c>
      <c r="C25" s="20">
        <f>SUMPRODUCT(B22:B24,C22:C24)</f>
        <v>1.0466440972222224</v>
      </c>
      <c r="D25" s="114">
        <f>C23/C25</f>
        <v>1.0734307898757105</v>
      </c>
    </row>
    <row r="28" spans="2:3" ht="13.5" thickBot="1">
      <c r="B28" s="83" t="s">
        <v>160</v>
      </c>
      <c r="C28" s="70">
        <f>90*'Develop PP'!G34</f>
        <v>17935560</v>
      </c>
    </row>
    <row r="29" spans="2:3" ht="13.5" thickBot="1">
      <c r="B29" s="83" t="s">
        <v>173</v>
      </c>
      <c r="C29" s="124">
        <f>C28*D25</f>
        <v>19252582.3376632</v>
      </c>
    </row>
    <row r="33" spans="1:4" ht="12.75">
      <c r="A33" s="36" t="s">
        <v>108</v>
      </c>
      <c r="B33" s="36" t="s">
        <v>109</v>
      </c>
      <c r="C33" s="36" t="s">
        <v>107</v>
      </c>
      <c r="D33" s="36"/>
    </row>
    <row r="34" spans="1:4" ht="12.75">
      <c r="A34" s="11" t="s">
        <v>104</v>
      </c>
      <c r="B34" s="41">
        <f>1-B35</f>
        <v>0.9574652777777778</v>
      </c>
      <c r="C34" s="20">
        <v>1</v>
      </c>
      <c r="D34" s="41"/>
    </row>
    <row r="35" spans="1:4" ht="12.75">
      <c r="A35" s="80" t="s">
        <v>105</v>
      </c>
      <c r="B35" s="91">
        <f>((3.5^2)/2)/(12*12)</f>
        <v>0.042534722222222224</v>
      </c>
      <c r="C35" s="21">
        <f>C24</f>
        <v>1.05</v>
      </c>
      <c r="D35" s="79" t="s">
        <v>110</v>
      </c>
    </row>
    <row r="36" spans="1:4" ht="12.75">
      <c r="A36" s="11">
        <v>2010</v>
      </c>
      <c r="B36" s="79">
        <f>SUM(B34:B35)</f>
        <v>1</v>
      </c>
      <c r="C36" s="20">
        <f>SUMPRODUCT(B34:B35,C34:C35)</f>
        <v>1.002126736111111</v>
      </c>
      <c r="D36" s="114">
        <f>C23/C36</f>
        <v>1.121115682792672</v>
      </c>
    </row>
    <row r="38" ht="12.75">
      <c r="C38" s="95">
        <v>90.24971367303206</v>
      </c>
    </row>
    <row r="39" spans="2:3" ht="13.5" thickBot="1">
      <c r="B39" s="83" t="s">
        <v>111</v>
      </c>
      <c r="C39" s="70">
        <f>C38*'Develop PP'!C12</f>
        <v>17451587.13295421</v>
      </c>
    </row>
    <row r="40" spans="2:3" ht="13.5" thickBot="1">
      <c r="B40" s="83" t="s">
        <v>112</v>
      </c>
      <c r="C40" s="124">
        <f>C39*D36</f>
        <v>19565248.02437777</v>
      </c>
    </row>
  </sheetData>
  <mergeCells count="6">
    <mergeCell ref="A5:D5"/>
    <mergeCell ref="A8:D8"/>
    <mergeCell ref="A1:D1"/>
    <mergeCell ref="A2:D2"/>
    <mergeCell ref="A3:D3"/>
    <mergeCell ref="A4:D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:D1"/>
    </sheetView>
  </sheetViews>
  <sheetFormatPr defaultColWidth="9.140625" defaultRowHeight="12.75"/>
  <cols>
    <col min="1" max="1" width="38.28125" style="35" bestFit="1" customWidth="1"/>
    <col min="2" max="3" width="15.7109375" style="35" customWidth="1"/>
    <col min="4" max="4" width="11.28125" style="35" bestFit="1" customWidth="1"/>
    <col min="5" max="16384" width="9.140625" style="35" customWidth="1"/>
  </cols>
  <sheetData>
    <row r="1" spans="1:4" ht="15.75">
      <c r="A1" s="172" t="s">
        <v>0</v>
      </c>
      <c r="B1" s="172"/>
      <c r="C1" s="172"/>
      <c r="D1" s="172"/>
    </row>
    <row r="2" spans="1:4" ht="15.75">
      <c r="A2" s="172" t="s">
        <v>1</v>
      </c>
      <c r="B2" s="172"/>
      <c r="C2" s="172"/>
      <c r="D2" s="172"/>
    </row>
    <row r="3" spans="1:4" ht="15.75">
      <c r="A3" s="172" t="s">
        <v>2</v>
      </c>
      <c r="B3" s="172"/>
      <c r="C3" s="172"/>
      <c r="D3" s="172"/>
    </row>
    <row r="4" spans="1:4" ht="15.75">
      <c r="A4" s="172"/>
      <c r="B4" s="172"/>
      <c r="C4" s="172"/>
      <c r="D4" s="172"/>
    </row>
    <row r="5" spans="1:4" ht="15.75">
      <c r="A5" s="176" t="s">
        <v>45</v>
      </c>
      <c r="B5" s="176"/>
      <c r="C5" s="176"/>
      <c r="D5" s="176"/>
    </row>
    <row r="8" spans="1:4" s="38" customFormat="1" ht="15" customHeight="1">
      <c r="A8" s="37"/>
      <c r="B8" s="39"/>
      <c r="C8" s="39"/>
      <c r="D8" s="39"/>
    </row>
    <row r="9" ht="12.75">
      <c r="A9" s="35" t="s">
        <v>42</v>
      </c>
    </row>
    <row r="10" spans="2:3" ht="12.75">
      <c r="B10" s="36" t="s">
        <v>58</v>
      </c>
      <c r="C10" s="36" t="s">
        <v>59</v>
      </c>
    </row>
    <row r="11" spans="1:3" ht="12.75">
      <c r="A11" s="35" t="s">
        <v>46</v>
      </c>
      <c r="B11" s="15">
        <v>41183</v>
      </c>
      <c r="C11" s="15">
        <v>41547</v>
      </c>
    </row>
    <row r="12" spans="1:3" ht="12.75">
      <c r="A12" s="35" t="s">
        <v>43</v>
      </c>
      <c r="B12" s="15">
        <v>41183</v>
      </c>
      <c r="C12" s="15">
        <v>41912</v>
      </c>
    </row>
    <row r="13" spans="2:3" ht="12.75">
      <c r="B13" s="15"/>
      <c r="C13" s="15"/>
    </row>
    <row r="14" spans="1:3" ht="12.75">
      <c r="A14" s="35" t="s">
        <v>50</v>
      </c>
      <c r="B14" s="43"/>
      <c r="C14" s="11"/>
    </row>
    <row r="16" spans="1:4" ht="12.75">
      <c r="A16" s="177" t="s">
        <v>47</v>
      </c>
      <c r="B16" s="177"/>
      <c r="C16" s="177"/>
      <c r="D16" s="177"/>
    </row>
    <row r="17" spans="1:4" ht="12.75">
      <c r="A17" s="36"/>
      <c r="B17" s="36"/>
      <c r="C17" s="36"/>
      <c r="D17" s="36"/>
    </row>
    <row r="18" spans="2:3" ht="12.75">
      <c r="B18" s="36">
        <v>2010</v>
      </c>
      <c r="C18" s="36">
        <v>2011</v>
      </c>
    </row>
    <row r="19" spans="1:3" ht="12.75">
      <c r="A19" s="35" t="s">
        <v>48</v>
      </c>
      <c r="B19" s="43"/>
      <c r="C19" s="43"/>
    </row>
    <row r="20" spans="1:3" ht="12.75">
      <c r="A20" s="35" t="s">
        <v>49</v>
      </c>
      <c r="B20" s="43"/>
      <c r="C20" s="43"/>
    </row>
    <row r="21" spans="1:3" ht="12.75">
      <c r="A21" s="35" t="s">
        <v>50</v>
      </c>
      <c r="B21" s="43"/>
      <c r="C21" s="43"/>
    </row>
    <row r="22" spans="1:3" ht="12.75">
      <c r="A22" s="35" t="s">
        <v>51</v>
      </c>
      <c r="B22" s="127"/>
      <c r="C22" s="127"/>
    </row>
    <row r="23" spans="1:3" ht="12.75">
      <c r="A23" s="35" t="s">
        <v>52</v>
      </c>
      <c r="B23" s="127"/>
      <c r="C23" s="127"/>
    </row>
    <row r="25" spans="2:4" ht="12.75">
      <c r="B25" s="36" t="s">
        <v>55</v>
      </c>
      <c r="C25" s="36" t="s">
        <v>56</v>
      </c>
      <c r="D25" s="42" t="s">
        <v>57</v>
      </c>
    </row>
    <row r="26" spans="1:4" ht="12.75">
      <c r="A26" s="35" t="s">
        <v>53</v>
      </c>
      <c r="B26" s="41">
        <v>-0.03</v>
      </c>
      <c r="C26" s="41">
        <v>0.04</v>
      </c>
      <c r="D26" s="41">
        <f>(1+B26)*(1+C26)-1</f>
        <v>0.008799999999999919</v>
      </c>
    </row>
    <row r="27" spans="1:4" ht="12.75">
      <c r="A27" s="35" t="s">
        <v>54</v>
      </c>
      <c r="B27" s="41">
        <v>0</v>
      </c>
      <c r="C27" s="41">
        <v>0.04</v>
      </c>
      <c r="D27" s="41">
        <f>(1+B27)*(1+C27)-1</f>
        <v>0.040000000000000036</v>
      </c>
    </row>
    <row r="29" spans="2:3" ht="13.5" thickBot="1">
      <c r="B29" s="36">
        <v>2010</v>
      </c>
      <c r="C29" s="36">
        <v>2011</v>
      </c>
    </row>
    <row r="30" spans="1:3" ht="13.5" thickBot="1">
      <c r="A30" s="35" t="s">
        <v>44</v>
      </c>
      <c r="B30" s="128"/>
      <c r="C30" s="129"/>
    </row>
    <row r="32" spans="1:4" ht="12.75">
      <c r="A32" s="177" t="s">
        <v>91</v>
      </c>
      <c r="B32" s="177"/>
      <c r="C32" s="177"/>
      <c r="D32" s="177"/>
    </row>
    <row r="34" spans="2:3" ht="12.75">
      <c r="B34" s="36" t="s">
        <v>58</v>
      </c>
      <c r="C34" s="36" t="s">
        <v>59</v>
      </c>
    </row>
    <row r="35" spans="1:3" ht="12.75">
      <c r="A35" s="35" t="s">
        <v>92</v>
      </c>
      <c r="B35" s="15">
        <v>39814</v>
      </c>
      <c r="C35" s="15">
        <v>40908</v>
      </c>
    </row>
    <row r="37" spans="1:2" ht="12.75">
      <c r="A37" s="35" t="s">
        <v>48</v>
      </c>
      <c r="B37" s="43"/>
    </row>
    <row r="38" spans="1:2" ht="12.75">
      <c r="A38" s="35" t="s">
        <v>50</v>
      </c>
      <c r="B38" s="43"/>
    </row>
    <row r="39" spans="1:2" ht="12.75">
      <c r="A39" s="35" t="s">
        <v>51</v>
      </c>
      <c r="B39" s="127"/>
    </row>
    <row r="41" spans="1:2" ht="13.5" thickBot="1">
      <c r="A41" s="35" t="s">
        <v>53</v>
      </c>
      <c r="B41" s="41">
        <v>0.026</v>
      </c>
    </row>
    <row r="42" spans="1:2" ht="13.5" thickBot="1">
      <c r="A42" s="35" t="s">
        <v>93</v>
      </c>
      <c r="B42" s="82"/>
    </row>
    <row r="46" spans="1:4" ht="12.75">
      <c r="A46" s="177" t="s">
        <v>113</v>
      </c>
      <c r="B46" s="177"/>
      <c r="C46" s="177"/>
      <c r="D46" s="177"/>
    </row>
    <row r="49" spans="2:3" ht="12.75">
      <c r="B49" s="36">
        <v>2010</v>
      </c>
      <c r="C49" s="36">
        <v>2011</v>
      </c>
    </row>
    <row r="50" spans="1:3" ht="12.75">
      <c r="A50" s="35" t="s">
        <v>48</v>
      </c>
      <c r="B50" s="43"/>
      <c r="C50" s="43"/>
    </row>
    <row r="51" spans="1:3" ht="12.75">
      <c r="A51" s="35" t="s">
        <v>50</v>
      </c>
      <c r="B51" s="43"/>
      <c r="C51" s="43"/>
    </row>
    <row r="52" spans="1:3" ht="12.75">
      <c r="A52" s="35" t="s">
        <v>51</v>
      </c>
      <c r="B52" s="127"/>
      <c r="C52" s="127"/>
    </row>
    <row r="54" spans="1:3" ht="13.5" thickBot="1">
      <c r="A54" s="35" t="s">
        <v>53</v>
      </c>
      <c r="B54" s="41">
        <v>0.03</v>
      </c>
      <c r="C54" s="41">
        <v>0.03</v>
      </c>
    </row>
    <row r="55" spans="1:3" ht="13.5" thickBot="1">
      <c r="A55" s="35" t="s">
        <v>93</v>
      </c>
      <c r="B55" s="130"/>
      <c r="C55" s="131"/>
    </row>
  </sheetData>
  <mergeCells count="8">
    <mergeCell ref="A16:D16"/>
    <mergeCell ref="A32:D32"/>
    <mergeCell ref="A46:D46"/>
    <mergeCell ref="A5:D5"/>
    <mergeCell ref="A1:D1"/>
    <mergeCell ref="A2:D2"/>
    <mergeCell ref="A3:D3"/>
    <mergeCell ref="A4:D4"/>
  </mergeCells>
  <printOptions horizontalCentered="1"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:D1"/>
    </sheetView>
  </sheetViews>
  <sheetFormatPr defaultColWidth="9.140625" defaultRowHeight="12.75"/>
  <cols>
    <col min="1" max="1" width="38.28125" style="35" bestFit="1" customWidth="1"/>
    <col min="2" max="3" width="15.7109375" style="35" customWidth="1"/>
    <col min="4" max="4" width="11.28125" style="35" bestFit="1" customWidth="1"/>
    <col min="5" max="16384" width="9.140625" style="35" customWidth="1"/>
  </cols>
  <sheetData>
    <row r="1" spans="1:4" ht="15.75">
      <c r="A1" s="172" t="s">
        <v>0</v>
      </c>
      <c r="B1" s="172"/>
      <c r="C1" s="172"/>
      <c r="D1" s="172"/>
    </row>
    <row r="2" spans="1:4" ht="15.75">
      <c r="A2" s="172" t="s">
        <v>1</v>
      </c>
      <c r="B2" s="172"/>
      <c r="C2" s="172"/>
      <c r="D2" s="172"/>
    </row>
    <row r="3" spans="1:4" ht="15.75">
      <c r="A3" s="172" t="s">
        <v>2</v>
      </c>
      <c r="B3" s="172"/>
      <c r="C3" s="172"/>
      <c r="D3" s="172"/>
    </row>
    <row r="4" spans="1:4" ht="15.75">
      <c r="A4" s="172"/>
      <c r="B4" s="172"/>
      <c r="C4" s="172"/>
      <c r="D4" s="172"/>
    </row>
    <row r="5" spans="1:4" ht="15.75">
      <c r="A5" s="176" t="s">
        <v>45</v>
      </c>
      <c r="B5" s="176"/>
      <c r="C5" s="176"/>
      <c r="D5" s="176"/>
    </row>
    <row r="8" spans="1:4" s="38" customFormat="1" ht="15" customHeight="1">
      <c r="A8" s="37"/>
      <c r="B8" s="39"/>
      <c r="C8" s="39"/>
      <c r="D8" s="39"/>
    </row>
    <row r="9" ht="12.75">
      <c r="A9" s="35" t="s">
        <v>42</v>
      </c>
    </row>
    <row r="10" spans="2:3" ht="12.75">
      <c r="B10" s="36" t="s">
        <v>58</v>
      </c>
      <c r="C10" s="36" t="s">
        <v>59</v>
      </c>
    </row>
    <row r="11" spans="1:3" ht="12.75">
      <c r="A11" s="35" t="s">
        <v>46</v>
      </c>
      <c r="B11" s="15">
        <v>41183</v>
      </c>
      <c r="C11" s="15">
        <v>41547</v>
      </c>
    </row>
    <row r="12" spans="1:3" ht="12.75">
      <c r="A12" s="35" t="s">
        <v>43</v>
      </c>
      <c r="B12" s="15">
        <v>41183</v>
      </c>
      <c r="C12" s="15">
        <v>41912</v>
      </c>
    </row>
    <row r="13" spans="2:3" ht="12.75">
      <c r="B13" s="15"/>
      <c r="C13" s="15"/>
    </row>
    <row r="14" spans="1:3" ht="12.75">
      <c r="A14" s="35" t="s">
        <v>50</v>
      </c>
      <c r="B14" s="43">
        <v>41548</v>
      </c>
      <c r="C14" s="11"/>
    </row>
    <row r="16" spans="1:4" ht="12.75">
      <c r="A16" s="177" t="s">
        <v>47</v>
      </c>
      <c r="B16" s="177"/>
      <c r="C16" s="177"/>
      <c r="D16" s="177"/>
    </row>
    <row r="17" spans="1:4" ht="12.75">
      <c r="A17" s="36"/>
      <c r="B17" s="36"/>
      <c r="C17" s="36"/>
      <c r="D17" s="36"/>
    </row>
    <row r="18" spans="2:3" ht="12.75">
      <c r="B18" s="36">
        <v>2010</v>
      </c>
      <c r="C18" s="36">
        <v>2011</v>
      </c>
    </row>
    <row r="19" spans="1:3" ht="12.75">
      <c r="A19" s="35" t="s">
        <v>48</v>
      </c>
      <c r="B19" s="15">
        <v>40360</v>
      </c>
      <c r="C19" s="15">
        <v>40725</v>
      </c>
    </row>
    <row r="20" spans="1:3" ht="12.75">
      <c r="A20" s="35" t="s">
        <v>49</v>
      </c>
      <c r="B20" s="15">
        <v>40725</v>
      </c>
      <c r="C20" s="15">
        <v>40725</v>
      </c>
    </row>
    <row r="21" spans="1:3" ht="12.75">
      <c r="A21" s="35" t="s">
        <v>50</v>
      </c>
      <c r="B21" s="15">
        <f>B14</f>
        <v>41548</v>
      </c>
      <c r="C21" s="15">
        <f>B14</f>
        <v>41548</v>
      </c>
    </row>
    <row r="22" spans="1:3" ht="12.75">
      <c r="A22" s="35" t="s">
        <v>51</v>
      </c>
      <c r="B22" s="40">
        <f>(B20-B19)/365</f>
        <v>1</v>
      </c>
      <c r="C22" s="40">
        <f>(C20-C19)/365</f>
        <v>0</v>
      </c>
    </row>
    <row r="23" spans="1:3" ht="12.75">
      <c r="A23" s="35" t="s">
        <v>52</v>
      </c>
      <c r="B23" s="40">
        <f>(B21-B20)/365</f>
        <v>2.254794520547945</v>
      </c>
      <c r="C23" s="40">
        <f>(C21-C20)/365</f>
        <v>2.254794520547945</v>
      </c>
    </row>
    <row r="25" spans="2:4" ht="12.75">
      <c r="B25" s="36" t="s">
        <v>55</v>
      </c>
      <c r="C25" s="36" t="s">
        <v>56</v>
      </c>
      <c r="D25" s="42" t="s">
        <v>57</v>
      </c>
    </row>
    <row r="26" spans="1:4" ht="12.75">
      <c r="A26" s="35" t="s">
        <v>53</v>
      </c>
      <c r="B26" s="41">
        <v>-0.03</v>
      </c>
      <c r="C26" s="41">
        <v>0.04</v>
      </c>
      <c r="D26" s="41">
        <f>(1+B26)*(1+C26)-1</f>
        <v>0.008799999999999919</v>
      </c>
    </row>
    <row r="27" spans="1:4" ht="12.75">
      <c r="A27" s="35" t="s">
        <v>54</v>
      </c>
      <c r="B27" s="41">
        <v>0</v>
      </c>
      <c r="C27" s="41">
        <v>0.04</v>
      </c>
      <c r="D27" s="41">
        <f>(1+B27)*(1+C27)-1</f>
        <v>0.040000000000000036</v>
      </c>
    </row>
    <row r="29" spans="2:3" ht="13.5" thickBot="1">
      <c r="B29" s="36">
        <v>2010</v>
      </c>
      <c r="C29" s="36">
        <v>2011</v>
      </c>
    </row>
    <row r="30" spans="1:3" ht="13.5" thickBot="1">
      <c r="A30" s="35" t="s">
        <v>44</v>
      </c>
      <c r="B30" s="128">
        <f>((1+$D$26)^B22)*((1+$D$27)^B23)</f>
        <v>1.102076529997978</v>
      </c>
      <c r="C30" s="129">
        <f>((1+$D$26)^C22)*((1+$D$27)^C23)</f>
        <v>1.092462856857631</v>
      </c>
    </row>
    <row r="32" spans="1:4" ht="12.75">
      <c r="A32" s="177" t="s">
        <v>91</v>
      </c>
      <c r="B32" s="177"/>
      <c r="C32" s="177"/>
      <c r="D32" s="177"/>
    </row>
    <row r="34" spans="2:3" ht="12.75">
      <c r="B34" s="36" t="s">
        <v>58</v>
      </c>
      <c r="C34" s="36" t="s">
        <v>59</v>
      </c>
    </row>
    <row r="35" spans="1:3" ht="12.75">
      <c r="A35" s="35" t="s">
        <v>92</v>
      </c>
      <c r="B35" s="15">
        <v>39814</v>
      </c>
      <c r="C35" s="15">
        <v>40908</v>
      </c>
    </row>
    <row r="37" spans="1:2" ht="12.75">
      <c r="A37" s="35" t="s">
        <v>48</v>
      </c>
      <c r="B37" s="15">
        <v>40360</v>
      </c>
    </row>
    <row r="38" spans="1:2" ht="12.75">
      <c r="A38" s="35" t="s">
        <v>50</v>
      </c>
      <c r="B38" s="15">
        <f>B14</f>
        <v>41548</v>
      </c>
    </row>
    <row r="39" spans="1:2" ht="12.75">
      <c r="A39" s="35" t="s">
        <v>51</v>
      </c>
      <c r="B39" s="40">
        <f>(B38-B37)/365</f>
        <v>3.254794520547945</v>
      </c>
    </row>
    <row r="41" spans="1:2" ht="13.5" thickBot="1">
      <c r="A41" s="35" t="s">
        <v>53</v>
      </c>
      <c r="B41" s="41">
        <v>0.026</v>
      </c>
    </row>
    <row r="42" spans="1:2" ht="13.5" thickBot="1">
      <c r="A42" s="35" t="s">
        <v>93</v>
      </c>
      <c r="B42" s="82">
        <f>(1+B41)^B39</f>
        <v>1.087132223474211</v>
      </c>
    </row>
    <row r="46" spans="1:4" ht="12.75">
      <c r="A46" s="177" t="s">
        <v>113</v>
      </c>
      <c r="B46" s="177"/>
      <c r="C46" s="177"/>
      <c r="D46" s="177"/>
    </row>
    <row r="49" spans="2:3" ht="12.75">
      <c r="B49" s="36">
        <v>2010</v>
      </c>
      <c r="C49" s="36">
        <v>2011</v>
      </c>
    </row>
    <row r="50" spans="1:3" ht="12.75">
      <c r="A50" s="35" t="s">
        <v>48</v>
      </c>
      <c r="B50" s="15">
        <v>40360</v>
      </c>
      <c r="C50" s="15">
        <v>40725</v>
      </c>
    </row>
    <row r="51" spans="1:3" ht="12.75">
      <c r="A51" s="35" t="s">
        <v>50</v>
      </c>
      <c r="B51" s="15">
        <f>B38</f>
        <v>41548</v>
      </c>
      <c r="C51" s="15">
        <f>B51</f>
        <v>41548</v>
      </c>
    </row>
    <row r="52" spans="1:3" ht="12.75">
      <c r="A52" s="35" t="s">
        <v>51</v>
      </c>
      <c r="B52" s="40">
        <f>(B51-B50)/365</f>
        <v>3.254794520547945</v>
      </c>
      <c r="C52" s="40">
        <f>(C51-C50)/365</f>
        <v>2.254794520547945</v>
      </c>
    </row>
    <row r="54" spans="1:3" ht="13.5" thickBot="1">
      <c r="A54" s="35" t="s">
        <v>53</v>
      </c>
      <c r="B54" s="41">
        <v>0.03</v>
      </c>
      <c r="C54" s="41">
        <v>0.03</v>
      </c>
    </row>
    <row r="55" spans="1:3" ht="13.5" thickBot="1">
      <c r="A55" s="35" t="s">
        <v>93</v>
      </c>
      <c r="B55" s="130">
        <f>(1+B54)^B52</f>
        <v>1.1009878558489212</v>
      </c>
      <c r="C55" s="131">
        <f>(1+C54)^C52</f>
        <v>1.0689202483970108</v>
      </c>
    </row>
  </sheetData>
  <mergeCells count="8">
    <mergeCell ref="A1:D1"/>
    <mergeCell ref="A2:D2"/>
    <mergeCell ref="A3:D3"/>
    <mergeCell ref="A4:D4"/>
    <mergeCell ref="A16:D16"/>
    <mergeCell ref="A32:D32"/>
    <mergeCell ref="A46:D46"/>
    <mergeCell ref="A5:D5"/>
  </mergeCells>
  <printOptions horizontalCentered="1"/>
  <pageMargins left="0.75" right="0.75" top="1" bottom="1" header="0.5" footer="0.5"/>
  <pageSetup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"/>
    </sheetView>
  </sheetViews>
  <sheetFormatPr defaultColWidth="9.140625" defaultRowHeight="12.75"/>
  <cols>
    <col min="4" max="4" width="30.57421875" style="0" customWidth="1"/>
  </cols>
  <sheetData>
    <row r="1" spans="1:5" ht="15.75">
      <c r="A1" s="135" t="s">
        <v>0</v>
      </c>
      <c r="B1" s="156"/>
      <c r="C1" s="156"/>
      <c r="D1" s="156"/>
      <c r="E1" s="156"/>
    </row>
    <row r="2" spans="1:5" ht="15.75">
      <c r="A2" s="157" t="s">
        <v>1</v>
      </c>
      <c r="B2" s="158"/>
      <c r="C2" s="158"/>
      <c r="D2" s="158"/>
      <c r="E2" s="158"/>
    </row>
    <row r="3" spans="1:5" ht="15.75">
      <c r="A3" s="157" t="s">
        <v>2</v>
      </c>
      <c r="B3" s="158"/>
      <c r="C3" s="158"/>
      <c r="D3" s="158"/>
      <c r="E3" s="158"/>
    </row>
    <row r="4" spans="1:5" ht="15.75">
      <c r="A4" s="132"/>
      <c r="B4" s="155"/>
      <c r="C4" s="155"/>
      <c r="D4" s="155"/>
      <c r="E4" s="155"/>
    </row>
    <row r="5" spans="1:5" ht="15.75">
      <c r="A5" s="132" t="s">
        <v>131</v>
      </c>
      <c r="B5" s="155"/>
      <c r="C5" s="155"/>
      <c r="D5" s="155"/>
      <c r="E5" s="155"/>
    </row>
    <row r="6" spans="1:5" ht="15.75">
      <c r="A6" s="132" t="s">
        <v>3</v>
      </c>
      <c r="B6" s="155"/>
      <c r="C6" s="155"/>
      <c r="D6" s="155"/>
      <c r="E6" s="155"/>
    </row>
    <row r="7" spans="1:5" ht="12.75">
      <c r="A7" s="2"/>
      <c r="B7" s="1"/>
      <c r="C7" s="1"/>
      <c r="D7" s="1"/>
      <c r="E7" s="1"/>
    </row>
    <row r="8" spans="1:5" ht="12.75">
      <c r="A8" s="2">
        <v>1</v>
      </c>
      <c r="B8" s="133" t="s">
        <v>4</v>
      </c>
      <c r="C8" s="134"/>
      <c r="D8" s="134"/>
      <c r="E8" s="61">
        <f>'Develop PP'!S15</f>
        <v>65.90200444220005</v>
      </c>
    </row>
    <row r="9" spans="1:5" ht="12.75">
      <c r="A9" s="2"/>
      <c r="B9" s="134"/>
      <c r="C9" s="134"/>
      <c r="D9" s="134"/>
      <c r="E9" s="3"/>
    </row>
    <row r="10" spans="1:5" ht="12.75">
      <c r="A10" s="2">
        <v>2</v>
      </c>
      <c r="B10" s="154" t="s">
        <v>5</v>
      </c>
      <c r="C10" s="155"/>
      <c r="D10" s="155"/>
      <c r="E10" s="61">
        <f>'Develop PP'!U24</f>
        <v>14.174551753124032</v>
      </c>
    </row>
    <row r="11" spans="1:5" ht="12.75">
      <c r="A11" s="2"/>
      <c r="B11" s="155"/>
      <c r="C11" s="155"/>
      <c r="D11" s="155"/>
      <c r="E11" s="1"/>
    </row>
    <row r="12" spans="1:5" ht="12.75">
      <c r="A12" s="2">
        <v>3</v>
      </c>
      <c r="B12" s="154" t="s">
        <v>121</v>
      </c>
      <c r="C12" s="155"/>
      <c r="D12" s="155"/>
      <c r="E12" s="96">
        <f>'Develop PP'!O43</f>
        <v>0.772</v>
      </c>
    </row>
    <row r="13" spans="1:5" ht="12.75">
      <c r="A13" s="2"/>
      <c r="B13" s="155"/>
      <c r="C13" s="155"/>
      <c r="D13" s="155"/>
      <c r="E13" s="1"/>
    </row>
    <row r="14" spans="1:5" ht="12.75">
      <c r="A14" s="2">
        <v>4</v>
      </c>
      <c r="B14" s="154" t="s">
        <v>128</v>
      </c>
      <c r="C14" s="155"/>
      <c r="D14" s="155"/>
      <c r="E14" s="61">
        <f>(E8+E10)/(E12)</f>
        <v>103.72610906130063</v>
      </c>
    </row>
    <row r="15" spans="1:5" ht="12.75">
      <c r="A15" s="2"/>
      <c r="B15" s="155"/>
      <c r="C15" s="155"/>
      <c r="D15" s="155"/>
      <c r="E15" s="1"/>
    </row>
    <row r="16" spans="1:5" ht="12.75">
      <c r="A16" s="2">
        <v>5</v>
      </c>
      <c r="B16" s="154" t="s">
        <v>95</v>
      </c>
      <c r="C16" s="155"/>
      <c r="D16" s="155"/>
      <c r="E16" s="61">
        <f>'Develop PP'!S34</f>
        <v>103.26707158958497</v>
      </c>
    </row>
    <row r="17" spans="1:5" ht="13.5" thickBot="1">
      <c r="A17" s="2"/>
      <c r="B17" s="155"/>
      <c r="C17" s="155"/>
      <c r="D17" s="155"/>
      <c r="E17" s="1"/>
    </row>
    <row r="18" spans="1:5" ht="13.5" thickBot="1">
      <c r="A18" s="2">
        <v>6</v>
      </c>
      <c r="B18" s="154" t="s">
        <v>6</v>
      </c>
      <c r="C18" s="155"/>
      <c r="D18" s="155"/>
      <c r="E18" s="84">
        <f>E14/E16-1</f>
        <v>0.00444514853234157</v>
      </c>
    </row>
  </sheetData>
  <mergeCells count="12">
    <mergeCell ref="B12:D13"/>
    <mergeCell ref="B14:D15"/>
    <mergeCell ref="B16:D17"/>
    <mergeCell ref="B18:D18"/>
    <mergeCell ref="B10:D11"/>
    <mergeCell ref="A5:E5"/>
    <mergeCell ref="A6:E6"/>
    <mergeCell ref="B8:D9"/>
    <mergeCell ref="A1:E1"/>
    <mergeCell ref="A2:E2"/>
    <mergeCell ref="A3:E3"/>
    <mergeCell ref="A4:E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="60" workbookViewId="0" topLeftCell="A1">
      <selection activeCell="A1" sqref="A1:U1"/>
    </sheetView>
  </sheetViews>
  <sheetFormatPr defaultColWidth="9.140625" defaultRowHeight="12.75"/>
  <cols>
    <col min="1" max="1" width="15.7109375" style="0" customWidth="1"/>
    <col min="2" max="2" width="2.7109375" style="49" customWidth="1"/>
    <col min="3" max="3" width="15.7109375" style="0" customWidth="1"/>
    <col min="4" max="4" width="2.7109375" style="49" customWidth="1"/>
    <col min="5" max="5" width="15.7109375" style="0" customWidth="1"/>
    <col min="6" max="6" width="2.7109375" style="49" customWidth="1"/>
    <col min="7" max="7" width="15.7109375" style="0" customWidth="1"/>
    <col min="8" max="8" width="2.7109375" style="49" customWidth="1"/>
    <col min="9" max="9" width="15.7109375" style="0" customWidth="1"/>
    <col min="10" max="10" width="2.7109375" style="49" customWidth="1"/>
    <col min="11" max="11" width="15.7109375" style="0" customWidth="1"/>
    <col min="12" max="12" width="2.7109375" style="49" customWidth="1"/>
    <col min="13" max="13" width="15.7109375" style="0" customWidth="1"/>
    <col min="14" max="14" width="2.7109375" style="49" customWidth="1"/>
    <col min="15" max="15" width="15.7109375" style="0" customWidth="1"/>
    <col min="16" max="16" width="2.7109375" style="49" customWidth="1"/>
    <col min="17" max="17" width="15.7109375" style="0" customWidth="1"/>
    <col min="18" max="18" width="2.7109375" style="49" customWidth="1"/>
    <col min="19" max="19" width="15.7109375" style="0" customWidth="1"/>
    <col min="20" max="20" width="2.7109375" style="49" customWidth="1"/>
    <col min="21" max="21" width="15.7109375" style="0" customWidth="1"/>
  </cols>
  <sheetData>
    <row r="1" spans="1:21" ht="15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ht="15.7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ht="15.7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1:21" ht="15.75">
      <c r="A4" s="132"/>
      <c r="B4" s="132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1:21" ht="15.75">
      <c r="A5" s="167" t="s">
        <v>130</v>
      </c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1" ht="12.75">
      <c r="A6" s="2"/>
      <c r="B6" s="46"/>
      <c r="C6" s="1"/>
      <c r="D6" s="50"/>
      <c r="E6" s="1"/>
      <c r="F6" s="50"/>
      <c r="G6" s="1"/>
      <c r="H6" s="50"/>
      <c r="I6" s="1"/>
      <c r="J6" s="50"/>
      <c r="K6" s="1"/>
      <c r="L6" s="50"/>
      <c r="M6" s="1"/>
      <c r="N6" s="50"/>
      <c r="O6" s="1"/>
      <c r="P6" s="50"/>
      <c r="Q6" s="1"/>
      <c r="R6" s="50"/>
      <c r="S6" s="1"/>
      <c r="T6" s="50"/>
      <c r="U6" s="1"/>
    </row>
    <row r="7" spans="1:21" ht="12.75">
      <c r="A7" s="2"/>
      <c r="B7" s="46"/>
      <c r="C7" s="1"/>
      <c r="D7" s="50"/>
      <c r="E7" s="1"/>
      <c r="F7" s="50"/>
      <c r="G7" s="1"/>
      <c r="H7" s="50"/>
      <c r="I7" s="1"/>
      <c r="J7" s="50"/>
      <c r="K7" s="1"/>
      <c r="L7" s="50"/>
      <c r="M7" s="1"/>
      <c r="N7" s="50"/>
      <c r="O7" s="1"/>
      <c r="P7" s="50"/>
      <c r="Q7" s="1"/>
      <c r="R7" s="50"/>
      <c r="S7" s="1"/>
      <c r="T7" s="50"/>
      <c r="U7" s="1"/>
    </row>
    <row r="8" spans="1:21" ht="12.75">
      <c r="A8" s="159" t="s">
        <v>7</v>
      </c>
      <c r="B8" s="159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2.75">
      <c r="A9" s="5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63" t="s">
        <v>72</v>
      </c>
      <c r="B10" s="5"/>
      <c r="C10" s="62" t="s">
        <v>73</v>
      </c>
      <c r="D10" s="1"/>
      <c r="E10" s="62" t="s">
        <v>74</v>
      </c>
      <c r="F10" s="1"/>
      <c r="G10" s="62" t="s">
        <v>75</v>
      </c>
      <c r="H10" s="1"/>
      <c r="I10" s="62" t="s">
        <v>76</v>
      </c>
      <c r="J10" s="1"/>
      <c r="K10" s="62" t="s">
        <v>77</v>
      </c>
      <c r="L10" s="1"/>
      <c r="M10" s="62" t="s">
        <v>78</v>
      </c>
      <c r="N10" s="1"/>
      <c r="O10" s="62" t="s">
        <v>79</v>
      </c>
      <c r="P10" s="1"/>
      <c r="Q10" s="62" t="s">
        <v>80</v>
      </c>
      <c r="R10" s="1"/>
      <c r="S10" s="62" t="s">
        <v>81</v>
      </c>
      <c r="T10" s="1"/>
      <c r="U10" s="62" t="s">
        <v>82</v>
      </c>
    </row>
    <row r="11" spans="1:21" s="44" customFormat="1" ht="38.25">
      <c r="A11" s="45" t="s">
        <v>70</v>
      </c>
      <c r="B11" s="47"/>
      <c r="C11" s="45" t="s">
        <v>60</v>
      </c>
      <c r="D11" s="47"/>
      <c r="E11" s="45" t="s">
        <v>61</v>
      </c>
      <c r="F11" s="47"/>
      <c r="G11" s="45" t="s">
        <v>62</v>
      </c>
      <c r="H11" s="47"/>
      <c r="I11" s="45" t="s">
        <v>63</v>
      </c>
      <c r="J11" s="47"/>
      <c r="K11" s="45" t="s">
        <v>64</v>
      </c>
      <c r="L11" s="47"/>
      <c r="M11" s="45" t="s">
        <v>65</v>
      </c>
      <c r="N11" s="47"/>
      <c r="O11" s="45" t="s">
        <v>66</v>
      </c>
      <c r="P11" s="47"/>
      <c r="Q11" s="45" t="s">
        <v>67</v>
      </c>
      <c r="R11" s="47"/>
      <c r="S11" s="45" t="s">
        <v>68</v>
      </c>
      <c r="T11" s="47"/>
      <c r="U11" s="45" t="s">
        <v>69</v>
      </c>
    </row>
    <row r="12" spans="1:21" ht="15" customHeight="1">
      <c r="A12" s="6">
        <v>40543</v>
      </c>
      <c r="B12" s="48"/>
      <c r="C12" s="7">
        <v>193370</v>
      </c>
      <c r="D12" s="51"/>
      <c r="E12" s="32">
        <f>'Loss Develop'!D34</f>
        <v>9177123.622082043</v>
      </c>
      <c r="F12" s="52"/>
      <c r="G12" s="4">
        <v>0.158</v>
      </c>
      <c r="H12" s="54"/>
      <c r="I12" s="33">
        <f>E12*(1+G12)</f>
        <v>10627109.154371006</v>
      </c>
      <c r="J12" s="55"/>
      <c r="K12" s="30" t="s">
        <v>41</v>
      </c>
      <c r="L12" s="56"/>
      <c r="M12" s="33">
        <f>I12*(1+K12)</f>
        <v>12221175.527526656</v>
      </c>
      <c r="N12" s="55"/>
      <c r="O12" s="31">
        <f>TREND!B30</f>
        <v>1.102076529997978</v>
      </c>
      <c r="P12" s="58"/>
      <c r="Q12" s="33">
        <f>M12*(O12)</f>
        <v>13468670.717872785</v>
      </c>
      <c r="R12" s="55"/>
      <c r="S12" s="33">
        <f>Q12/C12</f>
        <v>69.65232827156635</v>
      </c>
      <c r="T12" s="55"/>
      <c r="U12" s="34">
        <v>0.35</v>
      </c>
    </row>
    <row r="13" spans="1:21" ht="15" customHeight="1">
      <c r="A13" s="6">
        <v>40908</v>
      </c>
      <c r="B13" s="48"/>
      <c r="C13" s="7">
        <v>199284</v>
      </c>
      <c r="D13" s="51"/>
      <c r="E13" s="32">
        <f>'Loss Develop'!D35</f>
        <v>8750682.578708515</v>
      </c>
      <c r="F13" s="52"/>
      <c r="G13" s="4">
        <v>0.158</v>
      </c>
      <c r="H13" s="54"/>
      <c r="I13" s="33">
        <f>E13*(1+G13)</f>
        <v>10133290.426144458</v>
      </c>
      <c r="J13" s="55"/>
      <c r="K13" s="30" t="s">
        <v>41</v>
      </c>
      <c r="L13" s="56"/>
      <c r="M13" s="33">
        <f>I13*(1+K13)</f>
        <v>11653283.990066126</v>
      </c>
      <c r="N13" s="55"/>
      <c r="O13" s="31">
        <f>TREND!C30</f>
        <v>1.092462856857631</v>
      </c>
      <c r="P13" s="58"/>
      <c r="Q13" s="33">
        <f>M13*(O13)</f>
        <v>12730779.919560932</v>
      </c>
      <c r="R13" s="55"/>
      <c r="S13" s="33">
        <f>Q13/C13</f>
        <v>63.882599303310506</v>
      </c>
      <c r="T13" s="55"/>
      <c r="U13" s="34">
        <v>0.65</v>
      </c>
    </row>
    <row r="14" spans="1:21" ht="13.5" thickBot="1">
      <c r="A14" s="2"/>
      <c r="B14" s="46"/>
      <c r="C14" s="1"/>
      <c r="D14" s="50"/>
      <c r="E14" s="8" t="s">
        <v>8</v>
      </c>
      <c r="F14" s="53"/>
      <c r="G14" s="1"/>
      <c r="H14" s="50"/>
      <c r="I14" s="8" t="s">
        <v>8</v>
      </c>
      <c r="J14" s="53"/>
      <c r="K14" s="8"/>
      <c r="L14" s="53"/>
      <c r="M14" s="8" t="s">
        <v>8</v>
      </c>
      <c r="N14" s="53"/>
      <c r="O14" s="1"/>
      <c r="P14" s="50"/>
      <c r="Q14" s="8" t="s">
        <v>8</v>
      </c>
      <c r="R14" s="53"/>
      <c r="S14" s="8" t="s">
        <v>9</v>
      </c>
      <c r="T14" s="53"/>
      <c r="U14" s="9" t="s">
        <v>10</v>
      </c>
    </row>
    <row r="15" spans="1:21" ht="13.5" thickBot="1">
      <c r="A15" s="2"/>
      <c r="B15" s="46"/>
      <c r="C15" s="169"/>
      <c r="D15" s="169"/>
      <c r="E15" s="155"/>
      <c r="F15" s="155"/>
      <c r="G15" s="155"/>
      <c r="H15" s="155"/>
      <c r="I15" s="155"/>
      <c r="J15" s="50"/>
      <c r="K15" s="1"/>
      <c r="L15" s="50"/>
      <c r="M15" s="1"/>
      <c r="N15" s="50"/>
      <c r="O15" s="1"/>
      <c r="P15" s="50"/>
      <c r="Q15" s="59"/>
      <c r="R15" s="59" t="s">
        <v>71</v>
      </c>
      <c r="S15" s="60">
        <f>SUMPRODUCT(S12:S13,U12:U13)</f>
        <v>65.90200444220005</v>
      </c>
      <c r="T15" s="55"/>
      <c r="U15" s="1"/>
    </row>
    <row r="17" spans="13:14" ht="12.75">
      <c r="M17" s="29"/>
      <c r="N17" s="57"/>
    </row>
    <row r="18" spans="3:4" ht="12.75">
      <c r="C18" s="7"/>
      <c r="D18" s="51"/>
    </row>
    <row r="19" spans="3:4" ht="12.75">
      <c r="C19" s="7"/>
      <c r="D19" s="51"/>
    </row>
    <row r="20" spans="1:21" ht="12.75">
      <c r="A20" s="159" t="s">
        <v>83</v>
      </c>
      <c r="B20" s="159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</row>
    <row r="21" spans="1:21" ht="12.75">
      <c r="A21" s="5"/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0" s="11" customFormat="1" ht="12.75">
      <c r="B22" s="67"/>
      <c r="C22" s="85" t="s">
        <v>72</v>
      </c>
      <c r="D22" s="67"/>
      <c r="E22" s="62" t="s">
        <v>73</v>
      </c>
      <c r="F22" s="67"/>
      <c r="G22" s="62" t="s">
        <v>74</v>
      </c>
      <c r="H22" s="67"/>
      <c r="I22" s="62" t="s">
        <v>114</v>
      </c>
      <c r="J22" s="67"/>
      <c r="K22" s="85" t="s">
        <v>115</v>
      </c>
      <c r="L22" s="67"/>
      <c r="M22" s="85" t="s">
        <v>116</v>
      </c>
      <c r="N22" s="67"/>
      <c r="O22" s="85" t="s">
        <v>117</v>
      </c>
      <c r="P22" s="67"/>
      <c r="Q22" s="166" t="s">
        <v>118</v>
      </c>
      <c r="R22" s="166"/>
      <c r="S22" s="166"/>
      <c r="T22" s="67"/>
    </row>
    <row r="23" spans="1:21" s="44" customFormat="1" ht="39" customHeight="1" thickBot="1">
      <c r="A23" s="47"/>
      <c r="B23" s="47"/>
      <c r="C23" s="45" t="s">
        <v>85</v>
      </c>
      <c r="D23" s="47"/>
      <c r="E23" s="45" t="s">
        <v>84</v>
      </c>
      <c r="F23" s="47"/>
      <c r="G23" s="45" t="s">
        <v>86</v>
      </c>
      <c r="H23" s="47"/>
      <c r="I23" s="45" t="s">
        <v>87</v>
      </c>
      <c r="J23" s="47"/>
      <c r="K23" s="45" t="s">
        <v>88</v>
      </c>
      <c r="L23" s="47"/>
      <c r="M23" s="45" t="s">
        <v>89</v>
      </c>
      <c r="N23" s="47"/>
      <c r="O23" s="45" t="s">
        <v>66</v>
      </c>
      <c r="P23" s="47"/>
      <c r="Q23" s="160" t="s">
        <v>90</v>
      </c>
      <c r="R23" s="160"/>
      <c r="S23" s="160"/>
      <c r="T23" s="47"/>
      <c r="U23" s="47"/>
    </row>
    <row r="24" spans="1:21" s="11" customFormat="1" ht="13.5" thickBot="1">
      <c r="A24" s="69"/>
      <c r="B24" s="67"/>
      <c r="C24" s="66">
        <v>0.001</v>
      </c>
      <c r="D24" s="67"/>
      <c r="E24" s="66">
        <v>0.049</v>
      </c>
      <c r="F24" s="66"/>
      <c r="G24" s="66">
        <v>0.054</v>
      </c>
      <c r="H24" s="67"/>
      <c r="I24" s="66">
        <f>C24+E24+G24</f>
        <v>0.10400000000000001</v>
      </c>
      <c r="J24" s="67"/>
      <c r="K24" s="68">
        <v>125.37</v>
      </c>
      <c r="L24" s="67"/>
      <c r="M24" s="68">
        <f>I24*K24</f>
        <v>13.038480000000002</v>
      </c>
      <c r="N24" s="67"/>
      <c r="O24" s="31">
        <f>TREND!B42</f>
        <v>1.087132223474211</v>
      </c>
      <c r="P24" s="67"/>
      <c r="Q24" s="178">
        <f>M24*O24</f>
        <v>14.174551753124032</v>
      </c>
      <c r="R24" s="179"/>
      <c r="S24" s="180"/>
      <c r="T24" s="67"/>
      <c r="U24" s="71">
        <f>Q24</f>
        <v>14.174551753124032</v>
      </c>
    </row>
    <row r="25" spans="1:5" ht="12.75">
      <c r="A25" s="64"/>
      <c r="C25" s="65"/>
      <c r="E25" s="49"/>
    </row>
    <row r="26" spans="1:5" ht="12.75">
      <c r="A26" s="64"/>
      <c r="C26" s="65"/>
      <c r="E26" s="47"/>
    </row>
    <row r="27" spans="1:5" ht="12.75">
      <c r="A27" s="64"/>
      <c r="C27" s="65"/>
      <c r="E27" s="47"/>
    </row>
    <row r="28" spans="1:5" ht="12.75">
      <c r="A28" s="64"/>
      <c r="C28" s="65"/>
      <c r="E28" s="47"/>
    </row>
    <row r="29" spans="3:5" ht="12.75">
      <c r="C29" s="65"/>
      <c r="E29" s="49"/>
    </row>
    <row r="30" spans="1:21" ht="12.75">
      <c r="A30" s="159" t="s">
        <v>94</v>
      </c>
      <c r="B30" s="159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</row>
    <row r="32" spans="2:20" s="11" customFormat="1" ht="12.75">
      <c r="B32" s="67"/>
      <c r="D32" s="67"/>
      <c r="E32" s="63" t="s">
        <v>72</v>
      </c>
      <c r="F32" s="5"/>
      <c r="G32" s="62" t="s">
        <v>73</v>
      </c>
      <c r="H32" s="86"/>
      <c r="I32" s="62" t="s">
        <v>74</v>
      </c>
      <c r="J32" s="86"/>
      <c r="K32" s="62" t="s">
        <v>75</v>
      </c>
      <c r="L32" s="67"/>
      <c r="M32" s="85" t="s">
        <v>119</v>
      </c>
      <c r="N32" s="67"/>
      <c r="O32" s="166" t="s">
        <v>120</v>
      </c>
      <c r="P32" s="166"/>
      <c r="Q32" s="166"/>
      <c r="R32" s="67"/>
      <c r="T32" s="67"/>
    </row>
    <row r="33" spans="5:17" ht="38.25" customHeight="1" thickBot="1">
      <c r="E33" s="45" t="s">
        <v>96</v>
      </c>
      <c r="F33" s="47"/>
      <c r="G33" s="45" t="s">
        <v>60</v>
      </c>
      <c r="H33" s="47"/>
      <c r="I33" s="45" t="s">
        <v>97</v>
      </c>
      <c r="J33" s="47"/>
      <c r="K33" s="45" t="s">
        <v>66</v>
      </c>
      <c r="L33" s="47"/>
      <c r="M33" s="45" t="s">
        <v>98</v>
      </c>
      <c r="N33" s="47"/>
      <c r="O33" s="181" t="s">
        <v>99</v>
      </c>
      <c r="P33" s="181"/>
      <c r="Q33" s="181"/>
    </row>
    <row r="34" spans="2:20" s="11" customFormat="1" ht="13.5" thickBot="1">
      <c r="B34" s="67"/>
      <c r="D34" s="67"/>
      <c r="E34" s="15">
        <f>A13</f>
        <v>40908</v>
      </c>
      <c r="F34" s="67"/>
      <c r="G34" s="25">
        <f>C13</f>
        <v>199284</v>
      </c>
      <c r="H34" s="67"/>
      <c r="I34" s="33">
        <f>CRL!C29</f>
        <v>19252582.3376632</v>
      </c>
      <c r="J34" s="67"/>
      <c r="K34" s="31">
        <f>TREND!C55</f>
        <v>1.0689202483970108</v>
      </c>
      <c r="L34" s="67"/>
      <c r="M34" s="33">
        <f>I34*K34</f>
        <v>20579475.09465885</v>
      </c>
      <c r="N34" s="67"/>
      <c r="O34" s="178">
        <f>M34/G34</f>
        <v>103.26707158958497</v>
      </c>
      <c r="P34" s="179"/>
      <c r="Q34" s="180"/>
      <c r="R34" s="67"/>
      <c r="S34" s="71">
        <f>O34</f>
        <v>103.26707158958497</v>
      </c>
      <c r="T34" s="67"/>
    </row>
    <row r="39" spans="1:21" ht="12.75">
      <c r="A39" s="159" t="s">
        <v>121</v>
      </c>
      <c r="B39" s="159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</row>
    <row r="41" spans="7:15" ht="12.75">
      <c r="G41" s="63" t="s">
        <v>72</v>
      </c>
      <c r="H41" s="5"/>
      <c r="I41" s="62" t="s">
        <v>73</v>
      </c>
      <c r="J41" s="86"/>
      <c r="K41" s="62" t="s">
        <v>74</v>
      </c>
      <c r="M41" s="62" t="s">
        <v>114</v>
      </c>
      <c r="O41" s="62" t="s">
        <v>127</v>
      </c>
    </row>
    <row r="42" spans="5:17" ht="38.25" customHeight="1" thickBot="1">
      <c r="E42" s="47"/>
      <c r="F42" s="47"/>
      <c r="G42" s="45" t="s">
        <v>122</v>
      </c>
      <c r="H42" s="47"/>
      <c r="I42" s="45" t="s">
        <v>123</v>
      </c>
      <c r="J42" s="47"/>
      <c r="K42" s="45" t="s">
        <v>124</v>
      </c>
      <c r="L42" s="47"/>
      <c r="M42" s="45" t="s">
        <v>125</v>
      </c>
      <c r="N42" s="47"/>
      <c r="O42" s="47" t="s">
        <v>126</v>
      </c>
      <c r="P42" s="87"/>
      <c r="Q42" s="87"/>
    </row>
    <row r="43" spans="7:15" ht="13.5" thickBot="1">
      <c r="G43" s="41">
        <v>0.15</v>
      </c>
      <c r="H43" s="88"/>
      <c r="I43" s="41">
        <v>0.028</v>
      </c>
      <c r="J43" s="88"/>
      <c r="K43" s="41">
        <v>0.05</v>
      </c>
      <c r="L43" s="88"/>
      <c r="M43" s="41">
        <f>SUM(G43:K43)</f>
        <v>0.22799999999999998</v>
      </c>
      <c r="N43" s="88"/>
      <c r="O43" s="89">
        <f>1-M43</f>
        <v>0.772</v>
      </c>
    </row>
  </sheetData>
  <mergeCells count="16">
    <mergeCell ref="A39:U39"/>
    <mergeCell ref="A20:U20"/>
    <mergeCell ref="Q23:S23"/>
    <mergeCell ref="Q24:S24"/>
    <mergeCell ref="A30:U30"/>
    <mergeCell ref="O33:Q33"/>
    <mergeCell ref="O34:Q34"/>
    <mergeCell ref="Q22:S22"/>
    <mergeCell ref="O32:Q32"/>
    <mergeCell ref="A5:U5"/>
    <mergeCell ref="A8:U8"/>
    <mergeCell ref="C15:I15"/>
    <mergeCell ref="A1:U1"/>
    <mergeCell ref="A2:U2"/>
    <mergeCell ref="A3:U3"/>
    <mergeCell ref="A4:U4"/>
  </mergeCells>
  <printOptions/>
  <pageMargins left="0.75" right="0.75" top="1" bottom="1" header="0.5" footer="0.5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60" zoomScaleNormal="145" workbookViewId="0" topLeftCell="A1">
      <selection activeCell="A1" sqref="A1:D1"/>
    </sheetView>
  </sheetViews>
  <sheetFormatPr defaultColWidth="9.140625" defaultRowHeight="12.75"/>
  <cols>
    <col min="1" max="1" width="29.8515625" style="35" bestFit="1" customWidth="1"/>
    <col min="2" max="2" width="19.57421875" style="11" customWidth="1"/>
    <col min="3" max="3" width="34.00390625" style="35" bestFit="1" customWidth="1"/>
    <col min="4" max="4" width="10.8515625" style="35" bestFit="1" customWidth="1"/>
    <col min="5" max="16384" width="9.140625" style="35" customWidth="1"/>
  </cols>
  <sheetData>
    <row r="1" spans="1:4" ht="24.75" customHeight="1" thickBot="1">
      <c r="A1" s="142" t="s">
        <v>139</v>
      </c>
      <c r="B1" s="143"/>
      <c r="C1" s="143"/>
      <c r="D1" s="143"/>
    </row>
    <row r="2" spans="1:4" ht="18.75">
      <c r="A2" s="100"/>
      <c r="B2" s="100"/>
      <c r="C2" s="100"/>
      <c r="D2" s="100"/>
    </row>
    <row r="3" spans="1:4" ht="12.75">
      <c r="A3" s="42" t="s">
        <v>149</v>
      </c>
      <c r="C3" s="42" t="s">
        <v>148</v>
      </c>
      <c r="D3" s="11"/>
    </row>
    <row r="4" spans="1:4" ht="12.75">
      <c r="A4" s="35" t="s">
        <v>140</v>
      </c>
      <c r="B4" s="15">
        <v>40725</v>
      </c>
      <c r="C4" s="35" t="s">
        <v>144</v>
      </c>
      <c r="D4" s="15">
        <v>40892</v>
      </c>
    </row>
    <row r="5" spans="1:4" ht="12.75">
      <c r="A5" s="35" t="s">
        <v>141</v>
      </c>
      <c r="B5" s="11" t="s">
        <v>142</v>
      </c>
      <c r="C5" s="35" t="s">
        <v>145</v>
      </c>
      <c r="D5" s="98">
        <v>5000</v>
      </c>
    </row>
    <row r="6" spans="1:4" ht="12.75">
      <c r="A6" s="35" t="s">
        <v>143</v>
      </c>
      <c r="B6" s="98">
        <v>1000</v>
      </c>
      <c r="C6" s="35" t="s">
        <v>146</v>
      </c>
      <c r="D6" s="15">
        <v>40954</v>
      </c>
    </row>
    <row r="7" spans="3:4" ht="12.75">
      <c r="C7" s="35" t="s">
        <v>147</v>
      </c>
      <c r="D7" s="98">
        <v>3000</v>
      </c>
    </row>
    <row r="9" ht="13.5" thickBot="1"/>
    <row r="10" spans="1:4" ht="24.75" customHeight="1" thickBot="1">
      <c r="A10" s="139" t="s">
        <v>150</v>
      </c>
      <c r="B10" s="140"/>
      <c r="C10" s="109"/>
      <c r="D10" s="109"/>
    </row>
    <row r="11" spans="1:4" ht="24.75" customHeight="1">
      <c r="A11" s="110" t="s">
        <v>159</v>
      </c>
      <c r="B11" s="111"/>
      <c r="C11" s="109"/>
      <c r="D11" s="109"/>
    </row>
    <row r="12" spans="1:4" ht="24.75" customHeight="1">
      <c r="A12" s="101" t="s">
        <v>160</v>
      </c>
      <c r="B12" s="103"/>
      <c r="C12" s="109"/>
      <c r="D12" s="109"/>
    </row>
    <row r="13" spans="1:4" ht="24.75" customHeight="1">
      <c r="A13" s="101" t="s">
        <v>161</v>
      </c>
      <c r="B13" s="103"/>
      <c r="C13" s="109"/>
      <c r="D13" s="109"/>
    </row>
    <row r="14" spans="1:4" ht="24.75" customHeight="1">
      <c r="A14" s="101" t="s">
        <v>162</v>
      </c>
      <c r="B14" s="103"/>
      <c r="C14" s="141"/>
      <c r="D14" s="141"/>
    </row>
    <row r="15" spans="1:4" ht="24.75" customHeight="1">
      <c r="A15" s="101" t="s">
        <v>163</v>
      </c>
      <c r="B15" s="105"/>
      <c r="C15" s="141"/>
      <c r="D15" s="141"/>
    </row>
    <row r="16" spans="3:4" ht="12.75">
      <c r="C16" s="109"/>
      <c r="D16" s="109"/>
    </row>
    <row r="17" spans="3:4" ht="13.5" thickBot="1">
      <c r="C17" s="109"/>
      <c r="D17" s="109"/>
    </row>
    <row r="18" spans="1:4" ht="24.75" customHeight="1" thickBot="1">
      <c r="A18" s="139" t="s">
        <v>151</v>
      </c>
      <c r="B18" s="140"/>
      <c r="C18" s="109"/>
      <c r="D18" s="109"/>
    </row>
    <row r="19" spans="1:4" ht="24.75" customHeight="1">
      <c r="A19" s="110" t="s">
        <v>159</v>
      </c>
      <c r="B19" s="111"/>
      <c r="C19" s="109"/>
      <c r="D19" s="109"/>
    </row>
    <row r="20" spans="1:4" ht="24.75" customHeight="1">
      <c r="A20" s="101" t="s">
        <v>160</v>
      </c>
      <c r="B20" s="102"/>
      <c r="C20" s="109"/>
      <c r="D20" s="109"/>
    </row>
    <row r="21" spans="1:4" ht="39.75" customHeight="1">
      <c r="A21" s="101" t="s">
        <v>161</v>
      </c>
      <c r="B21" s="103"/>
      <c r="C21" s="138"/>
      <c r="D21" s="138"/>
    </row>
    <row r="22" spans="1:4" ht="39.75" customHeight="1">
      <c r="A22" s="101" t="s">
        <v>162</v>
      </c>
      <c r="B22" s="103"/>
      <c r="C22" s="138"/>
      <c r="D22" s="138"/>
    </row>
    <row r="23" spans="1:4" ht="24.75" customHeight="1">
      <c r="A23" s="101" t="s">
        <v>163</v>
      </c>
      <c r="B23" s="104"/>
      <c r="C23" s="109"/>
      <c r="D23" s="109"/>
    </row>
    <row r="24" spans="3:4" ht="12.75">
      <c r="C24" s="109"/>
      <c r="D24" s="109"/>
    </row>
    <row r="25" spans="3:4" ht="18" customHeight="1" thickBot="1">
      <c r="C25" s="109"/>
      <c r="D25" s="109"/>
    </row>
    <row r="26" spans="1:4" ht="24.75" customHeight="1" thickBot="1">
      <c r="A26" s="139" t="s">
        <v>152</v>
      </c>
      <c r="B26" s="140"/>
      <c r="C26" s="109"/>
      <c r="D26" s="109"/>
    </row>
    <row r="27" spans="1:4" ht="24.75" customHeight="1">
      <c r="A27" s="110" t="s">
        <v>159</v>
      </c>
      <c r="B27" s="111"/>
      <c r="C27" s="144"/>
      <c r="D27" s="109"/>
    </row>
    <row r="28" spans="1:4" ht="24.75" customHeight="1">
      <c r="A28" s="101" t="s">
        <v>160</v>
      </c>
      <c r="B28" s="103"/>
      <c r="C28" s="144"/>
      <c r="D28" s="109"/>
    </row>
    <row r="29" spans="1:4" ht="39.75" customHeight="1">
      <c r="A29" s="101" t="s">
        <v>161</v>
      </c>
      <c r="B29" s="103"/>
      <c r="C29" s="138"/>
      <c r="D29" s="138"/>
    </row>
    <row r="30" spans="1:4" ht="39.75" customHeight="1">
      <c r="A30" s="101" t="s">
        <v>162</v>
      </c>
      <c r="B30" s="103"/>
      <c r="C30" s="138"/>
      <c r="D30" s="138"/>
    </row>
    <row r="31" spans="1:4" ht="24.75" customHeight="1">
      <c r="A31" s="101" t="s">
        <v>163</v>
      </c>
      <c r="B31" s="104"/>
      <c r="C31" s="109"/>
      <c r="D31" s="109"/>
    </row>
  </sheetData>
  <mergeCells count="11">
    <mergeCell ref="A1:D1"/>
    <mergeCell ref="C27:C28"/>
    <mergeCell ref="C29:D29"/>
    <mergeCell ref="C30:D30"/>
    <mergeCell ref="A26:B26"/>
    <mergeCell ref="A18:B18"/>
    <mergeCell ref="A10:B10"/>
    <mergeCell ref="C14:D14"/>
    <mergeCell ref="C15:D15"/>
    <mergeCell ref="C21:D21"/>
    <mergeCell ref="C22:D22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60" zoomScaleNormal="145" workbookViewId="0" topLeftCell="A1">
      <selection activeCell="A1" sqref="A1:D1"/>
    </sheetView>
  </sheetViews>
  <sheetFormatPr defaultColWidth="9.140625" defaultRowHeight="12.75"/>
  <cols>
    <col min="1" max="1" width="29.8515625" style="35" bestFit="1" customWidth="1"/>
    <col min="2" max="2" width="19.57421875" style="11" customWidth="1"/>
    <col min="3" max="3" width="34.00390625" style="35" bestFit="1" customWidth="1"/>
    <col min="4" max="4" width="10.8515625" style="35" bestFit="1" customWidth="1"/>
    <col min="5" max="16384" width="9.140625" style="35" customWidth="1"/>
  </cols>
  <sheetData>
    <row r="1" spans="1:4" ht="24.75" customHeight="1" thickBot="1">
      <c r="A1" s="142" t="s">
        <v>139</v>
      </c>
      <c r="B1" s="143"/>
      <c r="C1" s="143"/>
      <c r="D1" s="143"/>
    </row>
    <row r="2" spans="1:4" ht="18.75">
      <c r="A2" s="100"/>
      <c r="B2" s="100"/>
      <c r="C2" s="100"/>
      <c r="D2" s="100"/>
    </row>
    <row r="3" spans="1:4" ht="12.75">
      <c r="A3" s="42" t="s">
        <v>149</v>
      </c>
      <c r="C3" s="42" t="s">
        <v>148</v>
      </c>
      <c r="D3" s="11"/>
    </row>
    <row r="4" spans="1:4" ht="12.75">
      <c r="A4" s="35" t="s">
        <v>140</v>
      </c>
      <c r="B4" s="15">
        <v>40725</v>
      </c>
      <c r="C4" s="35" t="s">
        <v>144</v>
      </c>
      <c r="D4" s="15">
        <v>40892</v>
      </c>
    </row>
    <row r="5" spans="1:4" ht="12.75">
      <c r="A5" s="35" t="s">
        <v>141</v>
      </c>
      <c r="B5" s="11" t="s">
        <v>142</v>
      </c>
      <c r="C5" s="35" t="s">
        <v>145</v>
      </c>
      <c r="D5" s="98">
        <v>5000</v>
      </c>
    </row>
    <row r="6" spans="1:4" ht="12.75">
      <c r="A6" s="35" t="s">
        <v>143</v>
      </c>
      <c r="B6" s="98">
        <v>1000</v>
      </c>
      <c r="C6" s="35" t="s">
        <v>146</v>
      </c>
      <c r="D6" s="15">
        <v>40954</v>
      </c>
    </row>
    <row r="7" spans="3:4" ht="12.75">
      <c r="C7" s="35" t="s">
        <v>147</v>
      </c>
      <c r="D7" s="98">
        <v>3000</v>
      </c>
    </row>
    <row r="9" ht="13.5" thickBot="1"/>
    <row r="10" spans="1:2" ht="24.75" customHeight="1" thickBot="1">
      <c r="A10" s="139" t="s">
        <v>150</v>
      </c>
      <c r="B10" s="149"/>
    </row>
    <row r="11" spans="1:2" ht="24.75" customHeight="1">
      <c r="A11" s="110" t="s">
        <v>159</v>
      </c>
      <c r="B11" s="102">
        <v>1000</v>
      </c>
    </row>
    <row r="12" spans="1:4" ht="24.75" customHeight="1">
      <c r="A12" s="101" t="s">
        <v>160</v>
      </c>
      <c r="B12" s="103">
        <v>500</v>
      </c>
      <c r="C12" s="74" t="s">
        <v>164</v>
      </c>
      <c r="D12" s="99"/>
    </row>
    <row r="13" spans="1:4" ht="24.75" customHeight="1">
      <c r="A13" s="101" t="s">
        <v>161</v>
      </c>
      <c r="B13" s="103">
        <v>5000</v>
      </c>
      <c r="C13" s="150" t="s">
        <v>165</v>
      </c>
      <c r="D13" s="151"/>
    </row>
    <row r="14" spans="1:4" ht="24.75" customHeight="1">
      <c r="A14" s="101" t="s">
        <v>162</v>
      </c>
      <c r="B14" s="103">
        <v>5000</v>
      </c>
      <c r="C14" s="112" t="s">
        <v>166</v>
      </c>
      <c r="D14" s="113"/>
    </row>
    <row r="15" spans="1:4" ht="24.75" customHeight="1">
      <c r="A15" s="101" t="s">
        <v>163</v>
      </c>
      <c r="B15" s="105">
        <v>-2000</v>
      </c>
      <c r="C15" s="152" t="s">
        <v>167</v>
      </c>
      <c r="D15" s="153"/>
    </row>
    <row r="17" ht="13.5" thickBot="1"/>
    <row r="18" spans="1:2" ht="24.75" customHeight="1" thickBot="1">
      <c r="A18" s="139" t="s">
        <v>151</v>
      </c>
      <c r="B18" s="149"/>
    </row>
    <row r="19" spans="1:2" ht="24.75" customHeight="1">
      <c r="A19" s="110" t="s">
        <v>159</v>
      </c>
      <c r="B19" s="102">
        <v>1000</v>
      </c>
    </row>
    <row r="20" spans="1:2" ht="24.75" customHeight="1">
      <c r="A20" s="101" t="s">
        <v>160</v>
      </c>
      <c r="B20" s="102">
        <v>1000</v>
      </c>
    </row>
    <row r="21" spans="1:4" ht="39.75" customHeight="1">
      <c r="A21" s="101" t="s">
        <v>161</v>
      </c>
      <c r="B21" s="103">
        <v>5000</v>
      </c>
      <c r="C21" s="145" t="s">
        <v>168</v>
      </c>
      <c r="D21" s="146"/>
    </row>
    <row r="22" spans="1:4" ht="39.75" customHeight="1">
      <c r="A22" s="101" t="s">
        <v>162</v>
      </c>
      <c r="B22" s="103">
        <v>3000</v>
      </c>
      <c r="C22" s="145" t="s">
        <v>169</v>
      </c>
      <c r="D22" s="146"/>
    </row>
    <row r="23" spans="1:4" ht="24.75" customHeight="1">
      <c r="A23" s="101" t="s">
        <v>163</v>
      </c>
      <c r="B23" s="104">
        <v>0</v>
      </c>
      <c r="C23" s="106" t="s">
        <v>153</v>
      </c>
      <c r="D23" s="107"/>
    </row>
    <row r="25" ht="18" customHeight="1" thickBot="1"/>
    <row r="26" spans="1:2" ht="24.75" customHeight="1" thickBot="1">
      <c r="A26" s="139" t="s">
        <v>152</v>
      </c>
      <c r="B26" s="149"/>
    </row>
    <row r="27" spans="1:4" ht="24.75" customHeight="1">
      <c r="A27" s="110" t="s">
        <v>159</v>
      </c>
      <c r="B27" s="102">
        <v>1000</v>
      </c>
      <c r="C27" s="147" t="s">
        <v>154</v>
      </c>
      <c r="D27" s="109"/>
    </row>
    <row r="28" spans="1:4" ht="24.75" customHeight="1">
      <c r="A28" s="101" t="s">
        <v>160</v>
      </c>
      <c r="B28" s="103">
        <v>500</v>
      </c>
      <c r="C28" s="148"/>
      <c r="D28" s="99"/>
    </row>
    <row r="29" spans="1:4" ht="39.75" customHeight="1">
      <c r="A29" s="101" t="s">
        <v>161</v>
      </c>
      <c r="B29" s="103">
        <v>5000</v>
      </c>
      <c r="C29" s="145" t="s">
        <v>170</v>
      </c>
      <c r="D29" s="146"/>
    </row>
    <row r="30" spans="1:4" ht="39.75" customHeight="1">
      <c r="A30" s="101" t="s">
        <v>162</v>
      </c>
      <c r="B30" s="103">
        <v>3000</v>
      </c>
      <c r="C30" s="145" t="s">
        <v>171</v>
      </c>
      <c r="D30" s="146"/>
    </row>
    <row r="31" spans="1:4" ht="24.75" customHeight="1">
      <c r="A31" s="101" t="s">
        <v>163</v>
      </c>
      <c r="B31" s="104">
        <v>0</v>
      </c>
      <c r="C31" s="106" t="s">
        <v>172</v>
      </c>
      <c r="D31" s="107"/>
    </row>
  </sheetData>
  <mergeCells count="11">
    <mergeCell ref="C30:D30"/>
    <mergeCell ref="A26:B26"/>
    <mergeCell ref="A18:B18"/>
    <mergeCell ref="A10:B10"/>
    <mergeCell ref="C13:D13"/>
    <mergeCell ref="C15:D15"/>
    <mergeCell ref="C21:D21"/>
    <mergeCell ref="C22:D22"/>
    <mergeCell ref="A1:D1"/>
    <mergeCell ref="C27:C28"/>
    <mergeCell ref="C29:D29"/>
  </mergeCells>
  <printOptions/>
  <pageMargins left="0.75" right="0.75" top="1" bottom="1" header="0.5" footer="0.5"/>
  <pageSetup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"/>
    </sheetView>
  </sheetViews>
  <sheetFormatPr defaultColWidth="9.140625" defaultRowHeight="12.75"/>
  <cols>
    <col min="4" max="4" width="30.57421875" style="0" customWidth="1"/>
  </cols>
  <sheetData>
    <row r="1" spans="1:5" ht="15.75">
      <c r="A1" s="135" t="s">
        <v>0</v>
      </c>
      <c r="B1" s="156"/>
      <c r="C1" s="156"/>
      <c r="D1" s="156"/>
      <c r="E1" s="156"/>
    </row>
    <row r="2" spans="1:5" ht="15.75">
      <c r="A2" s="157" t="s">
        <v>1</v>
      </c>
      <c r="B2" s="158"/>
      <c r="C2" s="158"/>
      <c r="D2" s="158"/>
      <c r="E2" s="158"/>
    </row>
    <row r="3" spans="1:5" ht="15.75">
      <c r="A3" s="157" t="s">
        <v>2</v>
      </c>
      <c r="B3" s="158"/>
      <c r="C3" s="158"/>
      <c r="D3" s="158"/>
      <c r="E3" s="158"/>
    </row>
    <row r="4" spans="1:5" ht="15.75">
      <c r="A4" s="132"/>
      <c r="B4" s="155"/>
      <c r="C4" s="155"/>
      <c r="D4" s="155"/>
      <c r="E4" s="155"/>
    </row>
    <row r="5" spans="1:5" ht="15.75">
      <c r="A5" s="132" t="s">
        <v>138</v>
      </c>
      <c r="B5" s="155"/>
      <c r="C5" s="155"/>
      <c r="D5" s="155"/>
      <c r="E5" s="155"/>
    </row>
    <row r="6" spans="1:5" ht="15.75">
      <c r="A6" s="132" t="s">
        <v>3</v>
      </c>
      <c r="B6" s="155"/>
      <c r="C6" s="155"/>
      <c r="D6" s="155"/>
      <c r="E6" s="155"/>
    </row>
    <row r="7" spans="1:5" ht="12.75">
      <c r="A7" s="2"/>
      <c r="B7" s="1"/>
      <c r="C7" s="1"/>
      <c r="D7" s="1"/>
      <c r="E7" s="1"/>
    </row>
    <row r="8" spans="1:5" ht="12.75">
      <c r="A8" s="2">
        <v>1</v>
      </c>
      <c r="B8" s="133" t="s">
        <v>136</v>
      </c>
      <c r="C8" s="134"/>
      <c r="D8" s="134"/>
      <c r="E8" s="93">
        <f>'Develop LR'!S15</f>
        <v>0.574940117488147</v>
      </c>
    </row>
    <row r="9" spans="1:5" ht="12.75">
      <c r="A9" s="2"/>
      <c r="B9" s="134"/>
      <c r="C9" s="134"/>
      <c r="D9" s="134"/>
      <c r="E9" s="3"/>
    </row>
    <row r="10" spans="1:5" ht="12.75">
      <c r="A10" s="2">
        <v>2</v>
      </c>
      <c r="B10" s="154" t="s">
        <v>5</v>
      </c>
      <c r="C10" s="155"/>
      <c r="D10" s="155"/>
      <c r="E10" s="93">
        <f>'Develop LR'!Q24</f>
        <v>0.20019397471552902</v>
      </c>
    </row>
    <row r="11" spans="1:5" ht="12.75">
      <c r="A11" s="2"/>
      <c r="B11" s="155"/>
      <c r="C11" s="155"/>
      <c r="D11" s="155"/>
      <c r="E11" s="1"/>
    </row>
    <row r="12" spans="1:5" ht="12.75">
      <c r="A12" s="2">
        <v>3</v>
      </c>
      <c r="B12" s="154" t="s">
        <v>121</v>
      </c>
      <c r="C12" s="155"/>
      <c r="D12" s="155"/>
      <c r="E12" s="97">
        <f>'Develop LR'!O44</f>
        <v>0.772</v>
      </c>
    </row>
    <row r="13" spans="1:5" ht="13.5" thickBot="1">
      <c r="A13" s="2"/>
      <c r="B13" s="155"/>
      <c r="C13" s="155"/>
      <c r="D13" s="155"/>
      <c r="E13" s="1"/>
    </row>
    <row r="14" spans="1:5" ht="13.5" thickBot="1">
      <c r="A14" s="2">
        <v>4</v>
      </c>
      <c r="B14" s="154" t="s">
        <v>137</v>
      </c>
      <c r="C14" s="155"/>
      <c r="D14" s="155"/>
      <c r="E14" s="84">
        <f>(E8+E10)/E12-1</f>
        <v>0.004059704927041441</v>
      </c>
    </row>
  </sheetData>
  <mergeCells count="10">
    <mergeCell ref="A1:E1"/>
    <mergeCell ref="A2:E2"/>
    <mergeCell ref="A3:E3"/>
    <mergeCell ref="A4:E4"/>
    <mergeCell ref="B12:D13"/>
    <mergeCell ref="B14:D14"/>
    <mergeCell ref="B10:D11"/>
    <mergeCell ref="A5:E5"/>
    <mergeCell ref="A6:E6"/>
    <mergeCell ref="B8:D9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="60" workbookViewId="0" topLeftCell="A1">
      <selection activeCell="A1" sqref="A1:W1"/>
    </sheetView>
  </sheetViews>
  <sheetFormatPr defaultColWidth="9.140625" defaultRowHeight="12.75"/>
  <cols>
    <col min="1" max="1" width="15.7109375" style="0" customWidth="1"/>
    <col min="2" max="2" width="2.7109375" style="49" customWidth="1"/>
    <col min="3" max="3" width="15.7109375" style="0" customWidth="1"/>
    <col min="4" max="4" width="2.7109375" style="49" customWidth="1"/>
    <col min="5" max="5" width="15.7109375" style="0" customWidth="1"/>
    <col min="6" max="6" width="2.7109375" style="49" customWidth="1"/>
    <col min="7" max="7" width="15.7109375" style="0" customWidth="1"/>
    <col min="8" max="8" width="2.7109375" style="49" customWidth="1"/>
    <col min="9" max="9" width="15.7109375" style="0" customWidth="1"/>
    <col min="10" max="10" width="2.7109375" style="49" customWidth="1"/>
    <col min="11" max="11" width="15.7109375" style="0" customWidth="1"/>
    <col min="12" max="12" width="2.7109375" style="49" customWidth="1"/>
    <col min="13" max="13" width="15.7109375" style="0" customWidth="1"/>
    <col min="14" max="14" width="2.7109375" style="49" customWidth="1"/>
    <col min="15" max="15" width="15.7109375" style="0" customWidth="1"/>
    <col min="16" max="16" width="2.7109375" style="49" customWidth="1"/>
    <col min="17" max="17" width="15.7109375" style="0" customWidth="1"/>
    <col min="18" max="18" width="2.7109375" style="49" customWidth="1"/>
    <col min="19" max="19" width="15.7109375" style="49" customWidth="1"/>
    <col min="20" max="20" width="2.7109375" style="49" customWidth="1"/>
    <col min="21" max="21" width="15.7109375" style="0" customWidth="1"/>
    <col min="22" max="22" width="2.7109375" style="49" hidden="1" customWidth="1"/>
    <col min="23" max="23" width="15.7109375" style="0" hidden="1" customWidth="1"/>
  </cols>
  <sheetData>
    <row r="1" spans="1:23" ht="15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ht="15.7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3" ht="15.7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3" ht="15.75">
      <c r="A4" s="132"/>
      <c r="B4" s="132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</row>
    <row r="5" spans="1:23" ht="15.75">
      <c r="A5" s="167" t="s">
        <v>130</v>
      </c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</row>
    <row r="6" spans="1:23" ht="12.75">
      <c r="A6" s="2"/>
      <c r="B6" s="46"/>
      <c r="C6" s="1"/>
      <c r="D6" s="50"/>
      <c r="E6" s="1"/>
      <c r="F6" s="50"/>
      <c r="G6" s="1"/>
      <c r="H6" s="50"/>
      <c r="I6" s="1"/>
      <c r="J6" s="50"/>
      <c r="K6" s="1"/>
      <c r="L6" s="50"/>
      <c r="M6" s="1"/>
      <c r="N6" s="50"/>
      <c r="O6" s="1"/>
      <c r="P6" s="50"/>
      <c r="Q6" s="1"/>
      <c r="R6" s="50"/>
      <c r="S6" s="50"/>
      <c r="T6" s="50"/>
      <c r="U6" s="1"/>
      <c r="V6" s="50"/>
      <c r="W6" s="1"/>
    </row>
    <row r="7" spans="1:23" ht="12.75">
      <c r="A7" s="2"/>
      <c r="B7" s="46"/>
      <c r="C7" s="1"/>
      <c r="D7" s="50"/>
      <c r="E7" s="1"/>
      <c r="F7" s="50"/>
      <c r="G7" s="1"/>
      <c r="H7" s="50"/>
      <c r="I7" s="1"/>
      <c r="J7" s="50"/>
      <c r="K7" s="1"/>
      <c r="L7" s="50"/>
      <c r="M7" s="1"/>
      <c r="N7" s="50"/>
      <c r="O7" s="1"/>
      <c r="P7" s="50"/>
      <c r="Q7" s="1"/>
      <c r="R7" s="50"/>
      <c r="S7" s="50"/>
      <c r="T7" s="50"/>
      <c r="U7" s="1"/>
      <c r="V7" s="50"/>
      <c r="W7" s="1"/>
    </row>
    <row r="8" spans="1:23" ht="12.75">
      <c r="A8" s="159" t="s">
        <v>132</v>
      </c>
      <c r="B8" s="159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</row>
    <row r="9" spans="1:23" ht="12.75">
      <c r="A9" s="5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2" ht="12.75">
      <c r="A10" s="63" t="s">
        <v>72</v>
      </c>
      <c r="B10" s="5"/>
      <c r="C10" s="62" t="s">
        <v>74</v>
      </c>
      <c r="D10" s="1"/>
      <c r="E10" s="62" t="s">
        <v>75</v>
      </c>
      <c r="F10" s="1"/>
      <c r="G10" s="62" t="s">
        <v>76</v>
      </c>
      <c r="H10" s="1"/>
      <c r="I10" s="62" t="s">
        <v>77</v>
      </c>
      <c r="J10" s="1"/>
      <c r="K10" s="62" t="s">
        <v>78</v>
      </c>
      <c r="L10" s="1"/>
      <c r="M10" s="62" t="s">
        <v>79</v>
      </c>
      <c r="N10" s="1"/>
      <c r="O10" s="62" t="s">
        <v>80</v>
      </c>
      <c r="P10" s="1"/>
      <c r="Q10" s="62"/>
      <c r="R10" s="1"/>
      <c r="S10" s="1"/>
      <c r="T10" s="1"/>
      <c r="U10" s="62" t="s">
        <v>82</v>
      </c>
      <c r="V10"/>
    </row>
    <row r="11" spans="1:21" s="44" customFormat="1" ht="38.25">
      <c r="A11" s="45" t="s">
        <v>70</v>
      </c>
      <c r="B11" s="47"/>
      <c r="C11" s="45" t="s">
        <v>61</v>
      </c>
      <c r="D11" s="47"/>
      <c r="E11" s="45" t="s">
        <v>62</v>
      </c>
      <c r="F11" s="47"/>
      <c r="G11" s="45" t="s">
        <v>63</v>
      </c>
      <c r="H11" s="47"/>
      <c r="I11" s="45" t="s">
        <v>64</v>
      </c>
      <c r="J11" s="47"/>
      <c r="K11" s="45" t="s">
        <v>65</v>
      </c>
      <c r="L11" s="47"/>
      <c r="M11" s="45" t="s">
        <v>66</v>
      </c>
      <c r="N11" s="47"/>
      <c r="O11" s="45" t="s">
        <v>67</v>
      </c>
      <c r="P11" s="47"/>
      <c r="Q11" s="45" t="s">
        <v>98</v>
      </c>
      <c r="R11" s="47"/>
      <c r="S11" s="45" t="s">
        <v>133</v>
      </c>
      <c r="T11" s="47"/>
      <c r="U11" s="45" t="s">
        <v>69</v>
      </c>
    </row>
    <row r="12" spans="1:22" ht="15" customHeight="1">
      <c r="A12" s="6">
        <v>40543</v>
      </c>
      <c r="B12" s="48"/>
      <c r="C12" s="32">
        <f>'Loss Develop'!D34</f>
        <v>9177123.622082043</v>
      </c>
      <c r="D12" s="52"/>
      <c r="E12" s="4">
        <v>0.158</v>
      </c>
      <c r="F12" s="54"/>
      <c r="G12" s="33">
        <f>C12*(1+E12)</f>
        <v>10627109.154371006</v>
      </c>
      <c r="H12" s="55"/>
      <c r="I12" s="30" t="s">
        <v>41</v>
      </c>
      <c r="J12" s="56"/>
      <c r="K12" s="33">
        <f>G12*(1+I12)</f>
        <v>12221175.527526656</v>
      </c>
      <c r="L12" s="55"/>
      <c r="M12" s="31">
        <f>TREND!B30</f>
        <v>1.102076529997978</v>
      </c>
      <c r="N12" s="58"/>
      <c r="O12" s="33">
        <f>K12*(M12)</f>
        <v>13468670.717872785</v>
      </c>
      <c r="P12" s="55"/>
      <c r="Q12" s="33">
        <f>M34</f>
        <v>23716490.020756207</v>
      </c>
      <c r="R12" s="55"/>
      <c r="S12" s="90">
        <f>O12/Q12</f>
        <v>0.5679032060007728</v>
      </c>
      <c r="T12" s="55"/>
      <c r="U12" s="34">
        <v>0.35</v>
      </c>
      <c r="V12"/>
    </row>
    <row r="13" spans="1:22" ht="15" customHeight="1">
      <c r="A13" s="6">
        <v>40908</v>
      </c>
      <c r="B13" s="48"/>
      <c r="C13" s="32">
        <f>'Loss Develop'!D35</f>
        <v>8750682.578708515</v>
      </c>
      <c r="D13" s="52"/>
      <c r="E13" s="4">
        <v>0.158</v>
      </c>
      <c r="F13" s="54"/>
      <c r="G13" s="33">
        <f>C13*(1+E13)</f>
        <v>10133290.426144458</v>
      </c>
      <c r="H13" s="55"/>
      <c r="I13" s="30" t="s">
        <v>41</v>
      </c>
      <c r="J13" s="56"/>
      <c r="K13" s="33">
        <f>G13*(1+I13)</f>
        <v>11653283.990066126</v>
      </c>
      <c r="L13" s="55"/>
      <c r="M13" s="31">
        <f>TREND!C30</f>
        <v>1.092462856857631</v>
      </c>
      <c r="N13" s="58"/>
      <c r="O13" s="33">
        <f>K13*(M13)</f>
        <v>12730779.919560932</v>
      </c>
      <c r="P13" s="55"/>
      <c r="Q13" s="33">
        <f>M35</f>
        <v>21997817.630062837</v>
      </c>
      <c r="R13" s="55"/>
      <c r="S13" s="90">
        <f>O13/Q13</f>
        <v>0.5787292236736561</v>
      </c>
      <c r="T13" s="55"/>
      <c r="U13" s="34">
        <v>0.65</v>
      </c>
      <c r="V13"/>
    </row>
    <row r="14" spans="1:22" ht="13.5" thickBot="1">
      <c r="A14" s="2"/>
      <c r="B14" s="46"/>
      <c r="C14" s="8" t="s">
        <v>8</v>
      </c>
      <c r="D14" s="53"/>
      <c r="E14" s="1"/>
      <c r="F14" s="50"/>
      <c r="G14" s="8" t="s">
        <v>8</v>
      </c>
      <c r="H14" s="53"/>
      <c r="I14" s="8"/>
      <c r="J14" s="53"/>
      <c r="K14" s="8" t="s">
        <v>8</v>
      </c>
      <c r="L14" s="53"/>
      <c r="M14" s="1"/>
      <c r="N14" s="50"/>
      <c r="O14" s="8" t="s">
        <v>8</v>
      </c>
      <c r="P14" s="53"/>
      <c r="Q14" s="8" t="s">
        <v>9</v>
      </c>
      <c r="R14" s="53"/>
      <c r="S14" s="53"/>
      <c r="T14" s="53"/>
      <c r="U14" s="9" t="s">
        <v>10</v>
      </c>
      <c r="V14"/>
    </row>
    <row r="15" spans="1:22" ht="13.5" thickBot="1">
      <c r="A15" s="2"/>
      <c r="B15" s="46"/>
      <c r="C15" s="169"/>
      <c r="D15" s="169"/>
      <c r="E15" s="155"/>
      <c r="F15" s="155"/>
      <c r="G15" s="155"/>
      <c r="H15" s="155"/>
      <c r="I15" s="155"/>
      <c r="J15" s="50"/>
      <c r="K15" s="1"/>
      <c r="L15" s="50"/>
      <c r="M15" s="1"/>
      <c r="N15" s="50"/>
      <c r="O15" s="1"/>
      <c r="P15" s="50"/>
      <c r="Q15" s="59"/>
      <c r="R15" s="59" t="s">
        <v>134</v>
      </c>
      <c r="S15" s="92">
        <f>SUMPRODUCT(S12:S13,U12:U13)</f>
        <v>0.574940117488147</v>
      </c>
      <c r="T15" s="55"/>
      <c r="U15" s="1"/>
      <c r="V15"/>
    </row>
    <row r="17" spans="13:14" ht="12.75">
      <c r="M17" s="29"/>
      <c r="N17" s="57"/>
    </row>
    <row r="18" spans="3:4" ht="12.75">
      <c r="C18" s="7"/>
      <c r="D18" s="51"/>
    </row>
    <row r="19" spans="3:4" ht="12.75">
      <c r="C19" s="7"/>
      <c r="D19" s="51"/>
    </row>
    <row r="20" spans="1:23" ht="12.75">
      <c r="A20" s="159" t="s">
        <v>83</v>
      </c>
      <c r="B20" s="159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</row>
    <row r="21" spans="1:23" ht="12.75">
      <c r="A21" s="5"/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17" s="11" customFormat="1" ht="12.75">
      <c r="B22" s="67"/>
      <c r="C22" s="85" t="s">
        <v>72</v>
      </c>
      <c r="D22" s="67"/>
      <c r="E22" s="62" t="s">
        <v>73</v>
      </c>
      <c r="F22" s="67"/>
      <c r="G22" s="62" t="s">
        <v>74</v>
      </c>
      <c r="H22" s="67"/>
      <c r="I22" s="62" t="s">
        <v>114</v>
      </c>
      <c r="J22" s="67"/>
      <c r="K22" s="85" t="s">
        <v>117</v>
      </c>
      <c r="L22" s="166" t="s">
        <v>118</v>
      </c>
      <c r="M22" s="166"/>
      <c r="N22" s="166"/>
      <c r="O22" s="166"/>
      <c r="P22" s="166"/>
      <c r="Q22" s="67"/>
    </row>
    <row r="23" spans="1:18" s="44" customFormat="1" ht="39" customHeight="1" thickBot="1">
      <c r="A23" s="47"/>
      <c r="B23" s="47"/>
      <c r="C23" s="45" t="s">
        <v>85</v>
      </c>
      <c r="D23" s="47"/>
      <c r="E23" s="45" t="s">
        <v>84</v>
      </c>
      <c r="F23" s="47"/>
      <c r="G23" s="45" t="s">
        <v>86</v>
      </c>
      <c r="H23" s="47"/>
      <c r="I23" s="45" t="s">
        <v>87</v>
      </c>
      <c r="J23" s="47"/>
      <c r="K23" s="45" t="s">
        <v>66</v>
      </c>
      <c r="L23" s="160" t="s">
        <v>135</v>
      </c>
      <c r="M23" s="160"/>
      <c r="N23" s="160"/>
      <c r="O23" s="160"/>
      <c r="P23" s="160"/>
      <c r="Q23" s="47"/>
      <c r="R23" s="47"/>
    </row>
    <row r="24" spans="1:18" s="11" customFormat="1" ht="13.5" thickBot="1">
      <c r="A24" s="69"/>
      <c r="B24" s="67"/>
      <c r="C24" s="66">
        <v>0.001</v>
      </c>
      <c r="D24" s="67"/>
      <c r="E24" s="66">
        <v>0.049</v>
      </c>
      <c r="F24" s="66"/>
      <c r="G24" s="66">
        <v>0.054</v>
      </c>
      <c r="H24" s="67"/>
      <c r="I24" s="66">
        <f>C24+E24+G24</f>
        <v>0.10400000000000001</v>
      </c>
      <c r="J24" s="67"/>
      <c r="K24" s="31">
        <f>TREND!B42</f>
        <v>1.087132223474211</v>
      </c>
      <c r="L24" s="161">
        <f>(1+I24)*K24-1</f>
        <v>0.20019397471552902</v>
      </c>
      <c r="M24" s="162"/>
      <c r="N24" s="162"/>
      <c r="O24" s="162"/>
      <c r="P24" s="163"/>
      <c r="Q24" s="94">
        <f>L24</f>
        <v>0.20019397471552902</v>
      </c>
      <c r="R24" s="71">
        <f>L24</f>
        <v>0.20019397471552902</v>
      </c>
    </row>
    <row r="25" spans="1:5" ht="12.75">
      <c r="A25" s="64"/>
      <c r="C25" s="65"/>
      <c r="E25" s="49"/>
    </row>
    <row r="26" spans="1:5" ht="12.75">
      <c r="A26" s="64"/>
      <c r="C26" s="65"/>
      <c r="E26" s="47"/>
    </row>
    <row r="27" spans="1:5" ht="12.75">
      <c r="A27" s="64"/>
      <c r="C27" s="65"/>
      <c r="E27" s="47"/>
    </row>
    <row r="28" spans="1:5" ht="12.75">
      <c r="A28" s="64"/>
      <c r="C28" s="65"/>
      <c r="E28" s="47"/>
    </row>
    <row r="29" spans="3:5" ht="12.75">
      <c r="C29" s="65"/>
      <c r="E29" s="49"/>
    </row>
    <row r="30" spans="1:23" ht="12.75">
      <c r="A30" s="159" t="s">
        <v>94</v>
      </c>
      <c r="B30" s="159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</row>
    <row r="32" spans="2:20" s="11" customFormat="1" ht="12.75">
      <c r="B32" s="67"/>
      <c r="D32" s="67"/>
      <c r="E32" s="63" t="s">
        <v>72</v>
      </c>
      <c r="F32" s="86"/>
      <c r="G32" s="62" t="s">
        <v>74</v>
      </c>
      <c r="H32" s="86"/>
      <c r="I32" s="62" t="s">
        <v>75</v>
      </c>
      <c r="J32" s="67"/>
      <c r="K32" s="85" t="s">
        <v>119</v>
      </c>
      <c r="L32" s="67"/>
      <c r="M32" s="166" t="s">
        <v>120</v>
      </c>
      <c r="N32" s="166"/>
      <c r="O32" s="166"/>
      <c r="P32" s="67"/>
      <c r="Q32" s="67"/>
      <c r="R32" s="67"/>
      <c r="T32" s="67"/>
    </row>
    <row r="33" spans="5:22" ht="38.25" customHeight="1">
      <c r="E33" s="45" t="s">
        <v>96</v>
      </c>
      <c r="F33" s="47"/>
      <c r="G33" s="45" t="s">
        <v>97</v>
      </c>
      <c r="H33" s="47"/>
      <c r="I33" s="45" t="s">
        <v>66</v>
      </c>
      <c r="J33" s="47"/>
      <c r="K33" s="45" t="s">
        <v>98</v>
      </c>
      <c r="L33" s="47"/>
      <c r="M33" s="164" t="s">
        <v>99</v>
      </c>
      <c r="N33" s="164"/>
      <c r="O33" s="164"/>
      <c r="Q33" s="49"/>
      <c r="S33"/>
      <c r="V33"/>
    </row>
    <row r="34" spans="2:20" s="11" customFormat="1" ht="12.75">
      <c r="B34" s="67"/>
      <c r="D34" s="67"/>
      <c r="E34" s="15">
        <v>40543</v>
      </c>
      <c r="F34" s="67"/>
      <c r="G34" s="33">
        <f>CRL!C40</f>
        <v>19565248.02437777</v>
      </c>
      <c r="H34" s="67"/>
      <c r="I34" s="31">
        <f>TREND!B55</f>
        <v>1.1009878558489212</v>
      </c>
      <c r="J34" s="67"/>
      <c r="K34" s="33">
        <f>G34*I34</f>
        <v>21541100.471512023</v>
      </c>
      <c r="L34" s="67"/>
      <c r="M34" s="165">
        <f>I34*K34</f>
        <v>23716490.020756207</v>
      </c>
      <c r="N34" s="165"/>
      <c r="O34" s="165"/>
      <c r="P34" s="67"/>
      <c r="Q34" s="67"/>
      <c r="R34" s="67"/>
      <c r="S34" s="71"/>
      <c r="T34" s="67"/>
    </row>
    <row r="35" spans="2:20" s="11" customFormat="1" ht="12.75">
      <c r="B35" s="67"/>
      <c r="D35" s="67"/>
      <c r="E35" s="15">
        <f>A13</f>
        <v>40908</v>
      </c>
      <c r="F35" s="67"/>
      <c r="G35" s="33">
        <f>CRL!C29</f>
        <v>19252582.3376632</v>
      </c>
      <c r="H35" s="67"/>
      <c r="I35" s="31">
        <f>TREND!C55</f>
        <v>1.0689202483970108</v>
      </c>
      <c r="J35" s="67"/>
      <c r="K35" s="33">
        <f>G35*I35</f>
        <v>20579475.09465885</v>
      </c>
      <c r="L35" s="67"/>
      <c r="M35" s="165">
        <f>I35*K35</f>
        <v>21997817.630062837</v>
      </c>
      <c r="N35" s="165"/>
      <c r="O35" s="165"/>
      <c r="P35" s="67"/>
      <c r="Q35" s="67"/>
      <c r="R35" s="67"/>
      <c r="S35" s="71">
        <f>M35</f>
        <v>21997817.630062837</v>
      </c>
      <c r="T35" s="67"/>
    </row>
    <row r="40" spans="1:23" ht="12.75">
      <c r="A40" s="159" t="s">
        <v>121</v>
      </c>
      <c r="B40" s="159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</row>
    <row r="42" spans="7:15" ht="12.75">
      <c r="G42" s="63" t="s">
        <v>72</v>
      </c>
      <c r="H42" s="5"/>
      <c r="I42" s="62" t="s">
        <v>73</v>
      </c>
      <c r="J42" s="86"/>
      <c r="K42" s="62" t="s">
        <v>74</v>
      </c>
      <c r="M42" s="62" t="s">
        <v>114</v>
      </c>
      <c r="O42" s="62" t="s">
        <v>127</v>
      </c>
    </row>
    <row r="43" spans="5:17" ht="38.25" customHeight="1" thickBot="1">
      <c r="E43" s="47"/>
      <c r="F43" s="47"/>
      <c r="G43" s="45" t="s">
        <v>122</v>
      </c>
      <c r="H43" s="47"/>
      <c r="I43" s="45" t="s">
        <v>123</v>
      </c>
      <c r="J43" s="47"/>
      <c r="K43" s="45" t="s">
        <v>124</v>
      </c>
      <c r="L43" s="47"/>
      <c r="M43" s="45" t="s">
        <v>125</v>
      </c>
      <c r="N43" s="47"/>
      <c r="O43" s="47" t="s">
        <v>126</v>
      </c>
      <c r="P43" s="87"/>
      <c r="Q43" s="87"/>
    </row>
    <row r="44" spans="7:15" ht="13.5" thickBot="1">
      <c r="G44" s="41">
        <v>0.15</v>
      </c>
      <c r="H44" s="88"/>
      <c r="I44" s="41">
        <v>0.028</v>
      </c>
      <c r="J44" s="88"/>
      <c r="K44" s="41">
        <v>0.05</v>
      </c>
      <c r="L44" s="88"/>
      <c r="M44" s="41">
        <f>SUM(G44:K44)</f>
        <v>0.22799999999999998</v>
      </c>
      <c r="N44" s="88"/>
      <c r="O44" s="89">
        <f>1-M44</f>
        <v>0.772</v>
      </c>
    </row>
  </sheetData>
  <mergeCells count="17">
    <mergeCell ref="A5:W5"/>
    <mergeCell ref="A8:W8"/>
    <mergeCell ref="C15:I15"/>
    <mergeCell ref="A1:W1"/>
    <mergeCell ref="A2:W2"/>
    <mergeCell ref="A3:W3"/>
    <mergeCell ref="A4:W4"/>
    <mergeCell ref="A40:W40"/>
    <mergeCell ref="A20:W20"/>
    <mergeCell ref="L23:P23"/>
    <mergeCell ref="L24:P24"/>
    <mergeCell ref="A30:W30"/>
    <mergeCell ref="M33:O33"/>
    <mergeCell ref="M35:O35"/>
    <mergeCell ref="L22:P22"/>
    <mergeCell ref="M32:O32"/>
    <mergeCell ref="M34:O34"/>
  </mergeCells>
  <printOptions/>
  <pageMargins left="0.75" right="0.75" top="1" bottom="1" header="0.5" footer="0.5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30.8515625" style="11" bestFit="1" customWidth="1"/>
    <col min="2" max="6" width="15.7109375" style="11" customWidth="1"/>
    <col min="7" max="7" width="8.8515625" style="11" customWidth="1"/>
    <col min="8" max="16384" width="9.140625" style="11" customWidth="1"/>
  </cols>
  <sheetData>
    <row r="1" spans="1:7" ht="15.75">
      <c r="A1" s="172" t="s">
        <v>0</v>
      </c>
      <c r="B1" s="172"/>
      <c r="C1" s="172"/>
      <c r="D1" s="172"/>
      <c r="E1" s="172"/>
      <c r="F1" s="172"/>
      <c r="G1" s="10"/>
    </row>
    <row r="2" spans="1:7" ht="15.75">
      <c r="A2" s="172" t="s">
        <v>1</v>
      </c>
      <c r="B2" s="172"/>
      <c r="C2" s="172"/>
      <c r="D2" s="172"/>
      <c r="E2" s="172"/>
      <c r="F2" s="172"/>
      <c r="G2" s="10"/>
    </row>
    <row r="3" spans="1:7" ht="15.75">
      <c r="A3" s="172" t="s">
        <v>2</v>
      </c>
      <c r="B3" s="172"/>
      <c r="C3" s="172"/>
      <c r="D3" s="172"/>
      <c r="E3" s="172"/>
      <c r="F3" s="172"/>
      <c r="G3" s="10"/>
    </row>
    <row r="4" spans="1:7" ht="15.75">
      <c r="A4" s="172"/>
      <c r="B4" s="172"/>
      <c r="C4" s="172"/>
      <c r="D4" s="172"/>
      <c r="E4" s="172"/>
      <c r="F4" s="172"/>
      <c r="G4" s="10"/>
    </row>
    <row r="5" spans="1:7" ht="15.75">
      <c r="A5" s="172" t="s">
        <v>11</v>
      </c>
      <c r="B5" s="172"/>
      <c r="C5" s="172"/>
      <c r="D5" s="172"/>
      <c r="E5" s="172"/>
      <c r="F5" s="172"/>
      <c r="G5" s="10"/>
    </row>
    <row r="6" spans="1:7" ht="15.75">
      <c r="A6" s="173" t="s">
        <v>3</v>
      </c>
      <c r="B6" s="173"/>
      <c r="C6" s="173"/>
      <c r="D6" s="173"/>
      <c r="E6" s="173"/>
      <c r="F6" s="173"/>
      <c r="G6" s="10"/>
    </row>
    <row r="8" spans="1:7" ht="12.75">
      <c r="A8" s="174" t="s">
        <v>34</v>
      </c>
      <c r="B8" s="174"/>
      <c r="C8" s="174"/>
      <c r="D8" s="174"/>
      <c r="E8" s="174"/>
      <c r="F8" s="174"/>
      <c r="G8" s="13"/>
    </row>
    <row r="9" spans="1:7" ht="25.5">
      <c r="A9" s="14" t="s">
        <v>12</v>
      </c>
      <c r="B9" s="27" t="s">
        <v>29</v>
      </c>
      <c r="C9" s="27" t="s">
        <v>30</v>
      </c>
      <c r="D9" s="27" t="s">
        <v>31</v>
      </c>
      <c r="E9" s="27" t="s">
        <v>32</v>
      </c>
      <c r="F9" s="27" t="s">
        <v>33</v>
      </c>
      <c r="G9" s="14"/>
    </row>
    <row r="10" spans="1:7" ht="12.75">
      <c r="A10" s="15">
        <v>39082</v>
      </c>
      <c r="B10" s="16">
        <v>7478144</v>
      </c>
      <c r="C10" s="16">
        <v>7523188</v>
      </c>
      <c r="D10" s="16">
        <v>7528572</v>
      </c>
      <c r="E10" s="16">
        <v>7527823</v>
      </c>
      <c r="F10" s="16">
        <v>7527583</v>
      </c>
      <c r="G10" s="16"/>
    </row>
    <row r="11" spans="1:7" ht="12.75">
      <c r="A11" s="15">
        <v>39447</v>
      </c>
      <c r="B11" s="16">
        <v>7976481</v>
      </c>
      <c r="C11" s="16">
        <v>8034730</v>
      </c>
      <c r="D11" s="16">
        <v>8043895</v>
      </c>
      <c r="E11" s="16">
        <v>8043111</v>
      </c>
      <c r="F11" s="16">
        <v>8046213</v>
      </c>
      <c r="G11" s="16"/>
    </row>
    <row r="12" spans="1:7" ht="12.75">
      <c r="A12" s="15">
        <v>39813</v>
      </c>
      <c r="B12" s="16">
        <v>8053403</v>
      </c>
      <c r="C12" s="16">
        <v>8112672</v>
      </c>
      <c r="D12" s="16">
        <v>8124400</v>
      </c>
      <c r="E12" s="16">
        <v>8120534</v>
      </c>
      <c r="F12" s="17"/>
      <c r="G12" s="16"/>
    </row>
    <row r="13" spans="1:7" ht="12.75">
      <c r="A13" s="15">
        <v>40178</v>
      </c>
      <c r="B13" s="16">
        <v>9697478</v>
      </c>
      <c r="C13" s="16">
        <v>9737963</v>
      </c>
      <c r="D13" s="16">
        <v>9739417</v>
      </c>
      <c r="E13" s="17"/>
      <c r="F13" s="17"/>
      <c r="G13" s="16"/>
    </row>
    <row r="14" spans="1:7" ht="12.75">
      <c r="A14" s="15">
        <v>40543</v>
      </c>
      <c r="B14" s="16">
        <v>9102321</v>
      </c>
      <c r="C14" s="16">
        <v>9169647</v>
      </c>
      <c r="D14" s="17"/>
      <c r="E14" s="17"/>
      <c r="F14" s="17"/>
      <c r="G14" s="16"/>
    </row>
    <row r="15" spans="1:7" ht="12.75">
      <c r="A15" s="15">
        <v>40908</v>
      </c>
      <c r="B15" s="16">
        <v>8687507</v>
      </c>
      <c r="C15" s="17"/>
      <c r="D15" s="17"/>
      <c r="E15" s="17"/>
      <c r="F15" s="17"/>
      <c r="G15" s="16"/>
    </row>
    <row r="17" spans="1:6" ht="12.75">
      <c r="A17" s="175" t="s">
        <v>13</v>
      </c>
      <c r="B17" s="175"/>
      <c r="C17" s="175"/>
      <c r="D17" s="175"/>
      <c r="E17" s="175"/>
      <c r="F17" s="175"/>
    </row>
    <row r="18" spans="1:5" ht="12.75">
      <c r="A18" s="18" t="s">
        <v>14</v>
      </c>
      <c r="B18" s="27" t="s">
        <v>35</v>
      </c>
      <c r="C18" s="27" t="s">
        <v>36</v>
      </c>
      <c r="D18" s="27" t="s">
        <v>37</v>
      </c>
      <c r="E18" s="27" t="s">
        <v>38</v>
      </c>
    </row>
    <row r="19" spans="1:5" ht="12.75">
      <c r="A19" s="117" t="s">
        <v>15</v>
      </c>
      <c r="B19" s="114"/>
      <c r="C19" s="114"/>
      <c r="D19" s="114"/>
      <c r="E19" s="114"/>
    </row>
    <row r="20" spans="1:5" ht="12.75">
      <c r="A20" s="117" t="s">
        <v>16</v>
      </c>
      <c r="B20" s="114"/>
      <c r="C20" s="114"/>
      <c r="D20" s="114"/>
      <c r="E20" s="114"/>
    </row>
    <row r="21" spans="1:5" ht="12.75">
      <c r="A21" s="117" t="s">
        <v>17</v>
      </c>
      <c r="B21" s="115"/>
      <c r="C21" s="115"/>
      <c r="D21" s="115"/>
      <c r="E21" s="28"/>
    </row>
    <row r="22" spans="1:5" ht="12.75">
      <c r="A22" s="117" t="s">
        <v>18</v>
      </c>
      <c r="B22" s="115"/>
      <c r="C22" s="115"/>
      <c r="D22" s="28"/>
      <c r="E22" s="28"/>
    </row>
    <row r="23" spans="1:5" ht="12.75">
      <c r="A23" s="118" t="s">
        <v>19</v>
      </c>
      <c r="B23" s="114"/>
      <c r="C23" s="21"/>
      <c r="D23" s="21"/>
      <c r="E23" s="21"/>
    </row>
    <row r="24" ht="12.75">
      <c r="A24" s="12"/>
    </row>
    <row r="25" spans="1:5" ht="12.75">
      <c r="A25" s="22" t="s">
        <v>129</v>
      </c>
      <c r="B25" s="114"/>
      <c r="C25" s="114"/>
      <c r="D25" s="114"/>
      <c r="E25" s="114"/>
    </row>
    <row r="28" spans="1:4" ht="12.75">
      <c r="A28" s="23"/>
      <c r="B28" s="119" t="s">
        <v>39</v>
      </c>
      <c r="C28" s="119" t="s">
        <v>40</v>
      </c>
      <c r="D28" s="24"/>
    </row>
    <row r="29" spans="1:4" ht="12.75">
      <c r="A29" s="12" t="s">
        <v>20</v>
      </c>
      <c r="B29" s="116"/>
      <c r="C29" s="116"/>
      <c r="D29" s="19"/>
    </row>
    <row r="30" ht="12.75">
      <c r="A30" s="12"/>
    </row>
    <row r="31" spans="2:5" ht="12.75">
      <c r="B31" s="12"/>
      <c r="C31" s="12"/>
      <c r="D31" s="12"/>
      <c r="E31" s="12"/>
    </row>
    <row r="32" spans="1:5" ht="12.75">
      <c r="A32" s="12" t="s">
        <v>21</v>
      </c>
      <c r="B32" s="12" t="s">
        <v>22</v>
      </c>
      <c r="C32" s="12" t="s">
        <v>23</v>
      </c>
      <c r="D32" s="12" t="s">
        <v>24</v>
      </c>
      <c r="E32" s="12"/>
    </row>
    <row r="33" spans="1:5" ht="13.5" thickBot="1">
      <c r="A33" s="18" t="s">
        <v>25</v>
      </c>
      <c r="B33" s="18" t="s">
        <v>26</v>
      </c>
      <c r="C33" s="18" t="s">
        <v>27</v>
      </c>
      <c r="D33" s="18" t="s">
        <v>28</v>
      </c>
      <c r="E33" s="18"/>
    </row>
    <row r="34" spans="1:5" ht="12.75">
      <c r="A34" s="6">
        <v>40543</v>
      </c>
      <c r="B34" s="25">
        <f>C14</f>
        <v>9169647</v>
      </c>
      <c r="C34" s="123"/>
      <c r="D34" s="125"/>
      <c r="E34" s="26"/>
    </row>
    <row r="35" spans="1:5" ht="13.5" thickBot="1">
      <c r="A35" s="6">
        <v>40908</v>
      </c>
      <c r="B35" s="25">
        <f>B15</f>
        <v>8687507</v>
      </c>
      <c r="C35" s="123"/>
      <c r="D35" s="126"/>
      <c r="E35" s="26"/>
    </row>
    <row r="37" spans="1:4" ht="12.75">
      <c r="A37" s="171"/>
      <c r="B37" s="171"/>
      <c r="C37" s="171"/>
      <c r="D37" s="171"/>
    </row>
    <row r="38" spans="1:4" ht="12.75">
      <c r="A38" s="171"/>
      <c r="B38" s="171"/>
      <c r="C38" s="171"/>
      <c r="D38" s="171"/>
    </row>
  </sheetData>
  <mergeCells count="10">
    <mergeCell ref="A1:F1"/>
    <mergeCell ref="A2:F2"/>
    <mergeCell ref="A3:F3"/>
    <mergeCell ref="A4:F4"/>
    <mergeCell ref="A37:D37"/>
    <mergeCell ref="A38:D38"/>
    <mergeCell ref="A5:F5"/>
    <mergeCell ref="A6:F6"/>
    <mergeCell ref="A8:F8"/>
    <mergeCell ref="A17:F17"/>
  </mergeCells>
  <printOptions horizontalCentered="1"/>
  <pageMargins left="0.75" right="0.75" top="1" bottom="1" header="0.5" footer="0.5"/>
  <pageSetup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30.8515625" style="11" bestFit="1" customWidth="1"/>
    <col min="2" max="6" width="15.7109375" style="11" customWidth="1"/>
    <col min="7" max="7" width="8.8515625" style="11" customWidth="1"/>
    <col min="8" max="16384" width="9.140625" style="11" customWidth="1"/>
  </cols>
  <sheetData>
    <row r="1" spans="1:7" ht="15.75">
      <c r="A1" s="172" t="s">
        <v>0</v>
      </c>
      <c r="B1" s="172"/>
      <c r="C1" s="172"/>
      <c r="D1" s="172"/>
      <c r="E1" s="172"/>
      <c r="F1" s="172"/>
      <c r="G1" s="10"/>
    </row>
    <row r="2" spans="1:7" ht="15.75">
      <c r="A2" s="172" t="s">
        <v>1</v>
      </c>
      <c r="B2" s="172"/>
      <c r="C2" s="172"/>
      <c r="D2" s="172"/>
      <c r="E2" s="172"/>
      <c r="F2" s="172"/>
      <c r="G2" s="10"/>
    </row>
    <row r="3" spans="1:7" ht="15.75">
      <c r="A3" s="172" t="s">
        <v>2</v>
      </c>
      <c r="B3" s="172"/>
      <c r="C3" s="172"/>
      <c r="D3" s="172"/>
      <c r="E3" s="172"/>
      <c r="F3" s="172"/>
      <c r="G3" s="10"/>
    </row>
    <row r="4" spans="1:7" ht="15.75">
      <c r="A4" s="172"/>
      <c r="B4" s="172"/>
      <c r="C4" s="172"/>
      <c r="D4" s="172"/>
      <c r="E4" s="172"/>
      <c r="F4" s="172"/>
      <c r="G4" s="10"/>
    </row>
    <row r="5" spans="1:7" ht="15.75">
      <c r="A5" s="172" t="s">
        <v>11</v>
      </c>
      <c r="B5" s="172"/>
      <c r="C5" s="172"/>
      <c r="D5" s="172"/>
      <c r="E5" s="172"/>
      <c r="F5" s="172"/>
      <c r="G5" s="10"/>
    </row>
    <row r="6" spans="1:7" ht="15.75">
      <c r="A6" s="173" t="s">
        <v>3</v>
      </c>
      <c r="B6" s="173"/>
      <c r="C6" s="173"/>
      <c r="D6" s="173"/>
      <c r="E6" s="173"/>
      <c r="F6" s="173"/>
      <c r="G6" s="10"/>
    </row>
    <row r="8" spans="1:7" ht="12.75">
      <c r="A8" s="174" t="s">
        <v>34</v>
      </c>
      <c r="B8" s="174"/>
      <c r="C8" s="174"/>
      <c r="D8" s="174"/>
      <c r="E8" s="174"/>
      <c r="F8" s="174"/>
      <c r="G8" s="13"/>
    </row>
    <row r="9" spans="1:7" ht="25.5">
      <c r="A9" s="14" t="s">
        <v>12</v>
      </c>
      <c r="B9" s="27" t="s">
        <v>29</v>
      </c>
      <c r="C9" s="27" t="s">
        <v>30</v>
      </c>
      <c r="D9" s="27" t="s">
        <v>31</v>
      </c>
      <c r="E9" s="27" t="s">
        <v>32</v>
      </c>
      <c r="F9" s="27" t="s">
        <v>33</v>
      </c>
      <c r="G9" s="14"/>
    </row>
    <row r="10" spans="1:7" ht="12.75">
      <c r="A10" s="15">
        <v>39082</v>
      </c>
      <c r="B10" s="16">
        <v>7478144</v>
      </c>
      <c r="C10" s="16">
        <v>7523188</v>
      </c>
      <c r="D10" s="16">
        <v>7528572</v>
      </c>
      <c r="E10" s="16">
        <v>7527823</v>
      </c>
      <c r="F10" s="16">
        <v>7527583</v>
      </c>
      <c r="G10" s="16"/>
    </row>
    <row r="11" spans="1:7" ht="12.75">
      <c r="A11" s="15">
        <v>39447</v>
      </c>
      <c r="B11" s="16">
        <v>7976481</v>
      </c>
      <c r="C11" s="16">
        <v>8034730</v>
      </c>
      <c r="D11" s="16">
        <v>8043895</v>
      </c>
      <c r="E11" s="16">
        <v>8043111</v>
      </c>
      <c r="F11" s="16">
        <v>8046213</v>
      </c>
      <c r="G11" s="16"/>
    </row>
    <row r="12" spans="1:7" ht="12.75">
      <c r="A12" s="15">
        <v>39813</v>
      </c>
      <c r="B12" s="16">
        <v>8053403</v>
      </c>
      <c r="C12" s="16">
        <v>8112672</v>
      </c>
      <c r="D12" s="16">
        <v>8124400</v>
      </c>
      <c r="E12" s="16">
        <v>8120534</v>
      </c>
      <c r="F12" s="17"/>
      <c r="G12" s="16"/>
    </row>
    <row r="13" spans="1:7" ht="12.75">
      <c r="A13" s="15">
        <v>40178</v>
      </c>
      <c r="B13" s="16">
        <v>9697478</v>
      </c>
      <c r="C13" s="16">
        <v>9737963</v>
      </c>
      <c r="D13" s="16">
        <v>9739417</v>
      </c>
      <c r="E13" s="17"/>
      <c r="F13" s="17"/>
      <c r="G13" s="16"/>
    </row>
    <row r="14" spans="1:7" ht="12.75">
      <c r="A14" s="15">
        <v>40543</v>
      </c>
      <c r="B14" s="16">
        <v>9102321</v>
      </c>
      <c r="C14" s="16">
        <v>9169647</v>
      </c>
      <c r="D14" s="17"/>
      <c r="E14" s="17"/>
      <c r="F14" s="17"/>
      <c r="G14" s="16"/>
    </row>
    <row r="15" spans="1:7" ht="12.75">
      <c r="A15" s="15">
        <v>40908</v>
      </c>
      <c r="B15" s="16">
        <v>8687507</v>
      </c>
      <c r="C15" s="17"/>
      <c r="D15" s="17"/>
      <c r="E15" s="17"/>
      <c r="F15" s="17"/>
      <c r="G15" s="16"/>
    </row>
    <row r="17" spans="1:6" ht="12.75">
      <c r="A17" s="175" t="s">
        <v>13</v>
      </c>
      <c r="B17" s="175"/>
      <c r="C17" s="175"/>
      <c r="D17" s="175"/>
      <c r="E17" s="175"/>
      <c r="F17" s="175"/>
    </row>
    <row r="18" spans="1:5" ht="12.75">
      <c r="A18" s="18" t="s">
        <v>14</v>
      </c>
      <c r="B18" s="27" t="s">
        <v>35</v>
      </c>
      <c r="C18" s="27" t="s">
        <v>36</v>
      </c>
      <c r="D18" s="27" t="s">
        <v>37</v>
      </c>
      <c r="E18" s="27" t="s">
        <v>38</v>
      </c>
    </row>
    <row r="19" spans="1:5" ht="12.75">
      <c r="A19" s="117" t="s">
        <v>15</v>
      </c>
      <c r="B19" s="28">
        <f>C10/B10</f>
        <v>1.0060234197148383</v>
      </c>
      <c r="C19" s="28">
        <f aca="true" t="shared" si="0" ref="B19:E20">D10/C10</f>
        <v>1.0007156540551692</v>
      </c>
      <c r="D19" s="28">
        <f t="shared" si="0"/>
        <v>0.9999005123415171</v>
      </c>
      <c r="E19" s="28">
        <f t="shared" si="0"/>
        <v>0.9999681182727065</v>
      </c>
    </row>
    <row r="20" spans="1:5" ht="12.75">
      <c r="A20" s="117" t="s">
        <v>16</v>
      </c>
      <c r="B20" s="28">
        <f t="shared" si="0"/>
        <v>1.0073025937126912</v>
      </c>
      <c r="C20" s="28">
        <f t="shared" si="0"/>
        <v>1.0011406730531083</v>
      </c>
      <c r="D20" s="28">
        <f t="shared" si="0"/>
        <v>0.9999025347794819</v>
      </c>
      <c r="E20" s="28">
        <f t="shared" si="0"/>
        <v>1.0003856716636137</v>
      </c>
    </row>
    <row r="21" spans="1:5" ht="12.75">
      <c r="A21" s="117" t="s">
        <v>17</v>
      </c>
      <c r="B21" s="28">
        <f>C12/B12</f>
        <v>1.00735949759375</v>
      </c>
      <c r="C21" s="28">
        <f>D12/C12</f>
        <v>1.0014456396117086</v>
      </c>
      <c r="D21" s="28">
        <f>E12/D12</f>
        <v>0.9995241494756536</v>
      </c>
      <c r="E21" s="28"/>
    </row>
    <row r="22" spans="1:5" ht="12.75">
      <c r="A22" s="117" t="s">
        <v>18</v>
      </c>
      <c r="B22" s="28">
        <f>C13/B13</f>
        <v>1.0041747967873709</v>
      </c>
      <c r="C22" s="28">
        <f>D13/C13</f>
        <v>1.0001493125410315</v>
      </c>
      <c r="D22" s="28"/>
      <c r="E22" s="28"/>
    </row>
    <row r="23" spans="1:5" ht="12.75">
      <c r="A23" s="120" t="s">
        <v>19</v>
      </c>
      <c r="B23" s="21">
        <f>C14/B14</f>
        <v>1.00739657500543</v>
      </c>
      <c r="C23" s="21"/>
      <c r="D23" s="21"/>
      <c r="E23" s="21"/>
    </row>
    <row r="24" ht="12.75">
      <c r="A24" s="12"/>
    </row>
    <row r="25" spans="1:5" ht="12.75">
      <c r="A25" s="22" t="s">
        <v>129</v>
      </c>
      <c r="B25" s="20">
        <f>AVERAGE(B19:B23)</f>
        <v>1.0064513765628162</v>
      </c>
      <c r="C25" s="20">
        <f>AVERAGE(C19:C22)</f>
        <v>1.0008628198152545</v>
      </c>
      <c r="D25" s="20">
        <f>AVERAGE(D19:D21)</f>
        <v>0.9997757321988843</v>
      </c>
      <c r="E25" s="20">
        <f>AVERAGE(E19:E20)</f>
        <v>1.0001768949681602</v>
      </c>
    </row>
    <row r="28" spans="1:4" ht="12.75">
      <c r="A28" s="23"/>
      <c r="B28" s="119" t="s">
        <v>39</v>
      </c>
      <c r="C28" s="119" t="s">
        <v>40</v>
      </c>
      <c r="D28" s="24"/>
    </row>
    <row r="29" spans="1:4" ht="12.75">
      <c r="A29" s="12" t="s">
        <v>20</v>
      </c>
      <c r="B29" s="19">
        <f>(B25*C25*D25*E25)</f>
        <v>1.0072720032005171</v>
      </c>
      <c r="C29" s="19">
        <f>C25*D25*E25</f>
        <v>1.0008153664020047</v>
      </c>
      <c r="D29" s="19"/>
    </row>
    <row r="30" ht="12.75">
      <c r="A30" s="12"/>
    </row>
    <row r="31" spans="2:5" ht="12.75">
      <c r="B31" s="12"/>
      <c r="C31" s="12"/>
      <c r="D31" s="12"/>
      <c r="E31" s="12"/>
    </row>
    <row r="32" spans="1:5" ht="12.75">
      <c r="A32" s="12" t="s">
        <v>21</v>
      </c>
      <c r="B32" s="12" t="s">
        <v>22</v>
      </c>
      <c r="C32" s="12" t="s">
        <v>23</v>
      </c>
      <c r="D32" s="12" t="s">
        <v>24</v>
      </c>
      <c r="E32" s="12"/>
    </row>
    <row r="33" spans="1:5" ht="12.75">
      <c r="A33" s="18" t="s">
        <v>25</v>
      </c>
      <c r="B33" s="18" t="s">
        <v>26</v>
      </c>
      <c r="C33" s="18" t="s">
        <v>27</v>
      </c>
      <c r="D33" s="18" t="s">
        <v>28</v>
      </c>
      <c r="E33" s="18"/>
    </row>
    <row r="34" spans="1:5" ht="12.75">
      <c r="A34" s="6">
        <v>40543</v>
      </c>
      <c r="B34" s="25">
        <f>C14</f>
        <v>9169647</v>
      </c>
      <c r="C34" s="20">
        <f>C29</f>
        <v>1.0008153664020047</v>
      </c>
      <c r="D34" s="26">
        <f>B34*C34</f>
        <v>9177123.622082043</v>
      </c>
      <c r="E34" s="26"/>
    </row>
    <row r="35" spans="1:5" ht="12.75">
      <c r="A35" s="6">
        <v>40908</v>
      </c>
      <c r="B35" s="25">
        <f>B15</f>
        <v>8687507</v>
      </c>
      <c r="C35" s="20">
        <f>B29</f>
        <v>1.0072720032005171</v>
      </c>
      <c r="D35" s="26">
        <f>B35*C35</f>
        <v>8750682.578708515</v>
      </c>
      <c r="E35" s="26"/>
    </row>
    <row r="37" spans="1:4" ht="12.75">
      <c r="A37" s="171"/>
      <c r="B37" s="171"/>
      <c r="C37" s="171"/>
      <c r="D37" s="171"/>
    </row>
    <row r="38" spans="1:4" ht="12.75">
      <c r="A38" s="171"/>
      <c r="B38" s="171"/>
      <c r="C38" s="171"/>
      <c r="D38" s="171"/>
    </row>
  </sheetData>
  <mergeCells count="10">
    <mergeCell ref="A37:D37"/>
    <mergeCell ref="A38:D38"/>
    <mergeCell ref="A5:F5"/>
    <mergeCell ref="A6:F6"/>
    <mergeCell ref="A8:F8"/>
    <mergeCell ref="A17:F17"/>
    <mergeCell ref="A1:F1"/>
    <mergeCell ref="A2:F2"/>
    <mergeCell ref="A3:F3"/>
    <mergeCell ref="A4:F4"/>
  </mergeCells>
  <printOptions horizontalCentered="1"/>
  <pageMargins left="0.75" right="0.75" top="1" bottom="1" header="0.5" footer="0.5"/>
  <pageSetup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:D1"/>
    </sheetView>
  </sheetViews>
  <sheetFormatPr defaultColWidth="9.140625" defaultRowHeight="12.75"/>
  <cols>
    <col min="1" max="4" width="15.7109375" style="35" customWidth="1"/>
    <col min="5" max="16384" width="9.140625" style="35" customWidth="1"/>
  </cols>
  <sheetData>
    <row r="1" spans="1:4" ht="15.75">
      <c r="A1" s="172" t="s">
        <v>0</v>
      </c>
      <c r="B1" s="172"/>
      <c r="C1" s="172"/>
      <c r="D1" s="172"/>
    </row>
    <row r="2" spans="1:4" ht="15.75">
      <c r="A2" s="172" t="s">
        <v>1</v>
      </c>
      <c r="B2" s="172"/>
      <c r="C2" s="172"/>
      <c r="D2" s="172"/>
    </row>
    <row r="3" spans="1:4" ht="15.75">
      <c r="A3" s="172" t="s">
        <v>2</v>
      </c>
      <c r="B3" s="172"/>
      <c r="C3" s="172"/>
      <c r="D3" s="172"/>
    </row>
    <row r="4" spans="1:4" ht="15.75">
      <c r="A4" s="172"/>
      <c r="B4" s="172"/>
      <c r="C4" s="172"/>
      <c r="D4" s="172"/>
    </row>
    <row r="5" spans="1:4" ht="15.75">
      <c r="A5" s="176" t="s">
        <v>100</v>
      </c>
      <c r="B5" s="176"/>
      <c r="C5" s="176"/>
      <c r="D5" s="176"/>
    </row>
    <row r="8" spans="1:4" ht="12.75">
      <c r="A8" s="177" t="s">
        <v>101</v>
      </c>
      <c r="B8" s="177"/>
      <c r="C8" s="177"/>
      <c r="D8" s="177"/>
    </row>
    <row r="10" spans="1:3" ht="12.75">
      <c r="A10" s="36"/>
      <c r="B10" s="36" t="s">
        <v>102</v>
      </c>
      <c r="C10" s="36" t="s">
        <v>103</v>
      </c>
    </row>
    <row r="11" spans="2:3" ht="12.75">
      <c r="B11" s="15">
        <v>40436</v>
      </c>
      <c r="C11" s="41">
        <v>0.05</v>
      </c>
    </row>
    <row r="12" spans="2:3" ht="12.75">
      <c r="B12" s="15">
        <v>40725</v>
      </c>
      <c r="C12" s="41">
        <v>0.07</v>
      </c>
    </row>
    <row r="15" spans="2:3" ht="12.75">
      <c r="B15" s="72"/>
      <c r="C15" s="75"/>
    </row>
    <row r="16" spans="2:3" ht="12.75">
      <c r="B16" s="73"/>
      <c r="C16" s="76" t="s">
        <v>104</v>
      </c>
    </row>
    <row r="17" spans="2:3" ht="12.75">
      <c r="B17" s="73"/>
      <c r="C17" s="77" t="s">
        <v>105</v>
      </c>
    </row>
    <row r="18" spans="2:3" ht="12.75">
      <c r="B18" s="74"/>
      <c r="C18" s="78" t="s">
        <v>106</v>
      </c>
    </row>
    <row r="19" spans="2:3" ht="12.75">
      <c r="B19" s="11">
        <v>2010</v>
      </c>
      <c r="C19" s="11">
        <v>2011</v>
      </c>
    </row>
    <row r="21" spans="1:4" ht="12.75">
      <c r="A21" s="36" t="s">
        <v>108</v>
      </c>
      <c r="B21" s="36" t="s">
        <v>174</v>
      </c>
      <c r="C21" s="36" t="s">
        <v>107</v>
      </c>
      <c r="D21" s="36"/>
    </row>
    <row r="22" spans="1:4" ht="12.75">
      <c r="A22" s="11" t="s">
        <v>104</v>
      </c>
      <c r="B22" s="121"/>
      <c r="C22" s="114"/>
      <c r="D22" s="41"/>
    </row>
    <row r="23" spans="1:4" ht="12.75">
      <c r="A23" s="11" t="s">
        <v>105</v>
      </c>
      <c r="B23" s="121"/>
      <c r="C23" s="114"/>
      <c r="D23" s="41"/>
    </row>
    <row r="24" spans="1:4" ht="12.75">
      <c r="A24" s="80" t="s">
        <v>106</v>
      </c>
      <c r="B24" s="122"/>
      <c r="C24" s="114"/>
      <c r="D24" s="79" t="s">
        <v>175</v>
      </c>
    </row>
    <row r="25" spans="1:4" ht="12.75">
      <c r="A25" s="11">
        <v>2011</v>
      </c>
      <c r="B25" s="122"/>
      <c r="C25" s="123"/>
      <c r="D25" s="114"/>
    </row>
    <row r="28" spans="2:3" ht="13.5" thickBot="1">
      <c r="B28" s="83" t="s">
        <v>160</v>
      </c>
      <c r="C28" s="70">
        <f>90*'Develop PP'!G34</f>
        <v>17935560</v>
      </c>
    </row>
    <row r="29" spans="2:3" ht="13.5" thickBot="1">
      <c r="B29" s="83" t="s">
        <v>173</v>
      </c>
      <c r="C29" s="124"/>
    </row>
    <row r="33" spans="1:4" ht="12.75">
      <c r="A33" s="36" t="s">
        <v>108</v>
      </c>
      <c r="B33" s="36" t="s">
        <v>109</v>
      </c>
      <c r="C33" s="36" t="s">
        <v>107</v>
      </c>
      <c r="D33" s="36"/>
    </row>
    <row r="34" spans="1:4" ht="12.75">
      <c r="A34" s="11" t="s">
        <v>104</v>
      </c>
      <c r="B34" s="121"/>
      <c r="C34" s="114"/>
      <c r="D34" s="41"/>
    </row>
    <row r="35" spans="1:4" ht="12.75">
      <c r="A35" s="80" t="s">
        <v>105</v>
      </c>
      <c r="B35" s="121"/>
      <c r="C35" s="114"/>
      <c r="D35" s="79" t="s">
        <v>110</v>
      </c>
    </row>
    <row r="36" spans="1:4" ht="12.75">
      <c r="A36" s="11">
        <v>2010</v>
      </c>
      <c r="B36" s="122"/>
      <c r="C36" s="123"/>
      <c r="D36" s="114"/>
    </row>
    <row r="38" ht="12.75">
      <c r="C38" s="95">
        <v>84.15</v>
      </c>
    </row>
    <row r="39" spans="2:3" ht="13.5" thickBot="1">
      <c r="B39" s="83" t="s">
        <v>111</v>
      </c>
      <c r="C39" s="70">
        <f>C38*'Develop PP'!C12</f>
        <v>16272085.500000002</v>
      </c>
    </row>
    <row r="40" spans="2:3" ht="13.5" thickBot="1">
      <c r="B40" s="83" t="s">
        <v>112</v>
      </c>
      <c r="C40" s="124"/>
    </row>
  </sheetData>
  <mergeCells count="6">
    <mergeCell ref="A5:D5"/>
    <mergeCell ref="A8:D8"/>
    <mergeCell ref="A1:D1"/>
    <mergeCell ref="A2:D2"/>
    <mergeCell ref="A3:D3"/>
    <mergeCell ref="A4:D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Allstate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Allstate</dc:creator>
  <cp:keywords/>
  <dc:description/>
  <cp:lastModifiedBy>MDK</cp:lastModifiedBy>
  <cp:lastPrinted>2012-03-06T17:22:10Z</cp:lastPrinted>
  <dcterms:created xsi:type="dcterms:W3CDTF">2011-02-04T19:54:18Z</dcterms:created>
  <dcterms:modified xsi:type="dcterms:W3CDTF">2012-03-06T19:45:53Z</dcterms:modified>
  <cp:category/>
  <cp:version/>
  <cp:contentType/>
  <cp:contentStatus/>
</cp:coreProperties>
</file>