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05" windowWidth="27555" windowHeight="12300"/>
  </bookViews>
  <sheets>
    <sheet name="Simple" sheetId="1" r:id="rId1"/>
  </sheets>
  <definedNames>
    <definedName name="capecodELR">Simple!$E$58</definedName>
  </definedNames>
  <calcPr calcId="145621"/>
</workbook>
</file>

<file path=xl/calcChain.xml><?xml version="1.0" encoding="utf-8"?>
<calcChain xmlns="http://schemas.openxmlformats.org/spreadsheetml/2006/main">
  <c r="O70" i="1" l="1"/>
  <c r="O69" i="1"/>
  <c r="O68" i="1"/>
  <c r="O67" i="1"/>
  <c r="O66" i="1"/>
  <c r="O65" i="1"/>
  <c r="J68" i="1"/>
  <c r="J67" i="1"/>
  <c r="J66" i="1"/>
  <c r="J65" i="1"/>
  <c r="G69" i="1"/>
  <c r="G68" i="1"/>
  <c r="G67" i="1"/>
  <c r="G66" i="1"/>
  <c r="G65" i="1"/>
  <c r="H68" i="1"/>
  <c r="H67" i="1"/>
  <c r="H66" i="1"/>
  <c r="H65" i="1"/>
  <c r="H69" i="1"/>
  <c r="E68" i="1"/>
  <c r="E67" i="1"/>
  <c r="E66" i="1"/>
  <c r="E65" i="1"/>
  <c r="I56" i="1"/>
  <c r="I53" i="1"/>
  <c r="I52" i="1"/>
  <c r="I51" i="1"/>
  <c r="I50" i="1"/>
  <c r="I54" i="1"/>
  <c r="H54" i="1"/>
  <c r="H53" i="1"/>
  <c r="H52" i="1"/>
  <c r="H51" i="1"/>
  <c r="H50" i="1"/>
  <c r="I44" i="1"/>
  <c r="G53" i="1"/>
  <c r="G52" i="1"/>
  <c r="G51" i="1"/>
  <c r="G50" i="1"/>
  <c r="G54" i="1"/>
  <c r="E53" i="1"/>
  <c r="E52" i="1"/>
  <c r="E51" i="1"/>
  <c r="E50" i="1"/>
  <c r="K23" i="1"/>
  <c r="K22" i="1"/>
  <c r="K21" i="1"/>
  <c r="K20" i="1"/>
  <c r="H39" i="1"/>
  <c r="H43" i="1" s="1"/>
  <c r="G39" i="1"/>
  <c r="F39" i="1"/>
  <c r="E39" i="1"/>
  <c r="I42" i="1"/>
  <c r="H42" i="1"/>
  <c r="G42" i="1"/>
  <c r="F42" i="1"/>
  <c r="E42" i="1"/>
  <c r="H37" i="1"/>
  <c r="G37" i="1"/>
  <c r="F37" i="1"/>
  <c r="E37" i="1"/>
  <c r="H35" i="1"/>
  <c r="G35" i="1"/>
  <c r="F35" i="1"/>
  <c r="H36" i="1"/>
  <c r="G36" i="1"/>
  <c r="F36" i="1"/>
  <c r="E36" i="1"/>
  <c r="E35" i="1"/>
  <c r="H30" i="1"/>
  <c r="G30" i="1"/>
  <c r="F30" i="1"/>
  <c r="G31" i="1"/>
  <c r="F31" i="1"/>
  <c r="E31" i="1"/>
  <c r="F32" i="1"/>
  <c r="E32" i="1"/>
  <c r="E33" i="1"/>
  <c r="E30" i="1"/>
  <c r="I20" i="1"/>
  <c r="H20" i="1"/>
  <c r="G20" i="1"/>
  <c r="H21" i="1"/>
  <c r="G21" i="1"/>
  <c r="F21" i="1"/>
  <c r="G22" i="1"/>
  <c r="F22" i="1"/>
  <c r="F23" i="1"/>
  <c r="F20" i="1"/>
  <c r="H29" i="1"/>
  <c r="G29" i="1"/>
  <c r="F29" i="1"/>
  <c r="E29" i="1"/>
  <c r="E21" i="1"/>
  <c r="E22" i="1"/>
  <c r="E23" i="1"/>
  <c r="E24" i="1"/>
  <c r="K24" i="1" s="1"/>
  <c r="E20" i="1"/>
  <c r="E69" i="1" l="1"/>
  <c r="E54" i="1"/>
  <c r="E56" i="1" s="1"/>
  <c r="E58" i="1" s="1"/>
  <c r="H44" i="1"/>
  <c r="G43" i="1"/>
  <c r="G44" i="1" s="1"/>
  <c r="I66" i="1" l="1"/>
  <c r="K66" i="1" s="1"/>
  <c r="I65" i="1"/>
  <c r="K65" i="1" s="1"/>
  <c r="I68" i="1"/>
  <c r="K68" i="1" s="1"/>
  <c r="I69" i="1"/>
  <c r="K69" i="1" s="1"/>
  <c r="I67" i="1"/>
  <c r="K67" i="1" s="1"/>
  <c r="J69" i="1"/>
  <c r="F43" i="1"/>
  <c r="P69" i="1" l="1"/>
  <c r="L69" i="1"/>
  <c r="Q69" i="1" s="1"/>
  <c r="L68" i="1"/>
  <c r="Q68" i="1" s="1"/>
  <c r="P68" i="1"/>
  <c r="P65" i="1"/>
  <c r="L65" i="1"/>
  <c r="Q65" i="1" s="1"/>
  <c r="P67" i="1"/>
  <c r="L67" i="1"/>
  <c r="Q67" i="1" s="1"/>
  <c r="L66" i="1"/>
  <c r="Q66" i="1" s="1"/>
  <c r="P66" i="1"/>
  <c r="E43" i="1"/>
  <c r="E44" i="1" s="1"/>
  <c r="F44" i="1"/>
  <c r="Q70" i="1" l="1"/>
  <c r="P70" i="1"/>
</calcChain>
</file>

<file path=xl/comments1.xml><?xml version="1.0" encoding="utf-8"?>
<comments xmlns="http://schemas.openxmlformats.org/spreadsheetml/2006/main">
  <authors>
    <author>Ortega, Alejandro A.</author>
  </authors>
  <commentList>
    <comment ref="D37" authorId="0">
      <text>
        <r>
          <rPr>
            <b/>
            <sz val="9"/>
            <color indexed="81"/>
            <rFont val="Tahoma"/>
            <family val="2"/>
          </rPr>
          <t>Ortega, Alejandro A.:</t>
        </r>
        <r>
          <rPr>
            <sz val="9"/>
            <color indexed="81"/>
            <rFont val="Tahoma"/>
            <family val="2"/>
          </rPr>
          <t xml:space="preserve">
I also like to see the 25%ile and 75%ile</t>
        </r>
      </text>
    </comment>
  </commentList>
</comments>
</file>

<file path=xl/sharedStrings.xml><?xml version="1.0" encoding="utf-8"?>
<sst xmlns="http://schemas.openxmlformats.org/spreadsheetml/2006/main" count="62" uniqueCount="31">
  <si>
    <t>AY \ Age</t>
  </si>
  <si>
    <t>2014 Q1</t>
  </si>
  <si>
    <t>2014 Q2</t>
  </si>
  <si>
    <t>2014 Q3</t>
  </si>
  <si>
    <t>2014 Q4</t>
  </si>
  <si>
    <t>2015 Q1</t>
  </si>
  <si>
    <t>Earned Premium</t>
  </si>
  <si>
    <t>Cumulative Paid Losses</t>
  </si>
  <si>
    <t>Incremental Paid Losses</t>
  </si>
  <si>
    <t>Loss Development Factors</t>
  </si>
  <si>
    <t>Avg</t>
  </si>
  <si>
    <t>Wtd Avg</t>
  </si>
  <si>
    <t>Median</t>
  </si>
  <si>
    <t>Selected</t>
  </si>
  <si>
    <t>Cumulative LDF</t>
  </si>
  <si>
    <t>% Paid</t>
  </si>
  <si>
    <t>AY</t>
  </si>
  <si>
    <t>Paid to Date</t>
  </si>
  <si>
    <t>Age</t>
  </si>
  <si>
    <t>Determine the Cape Cod LR</t>
  </si>
  <si>
    <t>EP x % Paid</t>
  </si>
  <si>
    <t>Total</t>
  </si>
  <si>
    <t>ELR</t>
  </si>
  <si>
    <t>Apply Methods</t>
  </si>
  <si>
    <t>LDF</t>
  </si>
  <si>
    <t>a priori</t>
  </si>
  <si>
    <t>Ultimate</t>
  </si>
  <si>
    <t>DFM</t>
  </si>
  <si>
    <t>BF</t>
  </si>
  <si>
    <t>Benktander</t>
  </si>
  <si>
    <t>Unpaid Losses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</si>
</sst>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8" formatCode="###0;###0"/>
    <numFmt numFmtId="169" formatCode="_(* #,##0.000_);_(* \(#,##0.000\);_(* &quot;-&quot;??_);_(@_)"/>
    <numFmt numFmtId="171" formatCode="0.0%"/>
    <numFmt numFmtId="173" formatCode="_(* #,##0_);_(* \(#,##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63"/>
      <name val="Arial"/>
      <family val="1"/>
      <charset val="204"/>
    </font>
    <font>
      <b/>
      <sz val="11"/>
      <color indexed="63"/>
      <name val="Arial"/>
      <family val="2"/>
    </font>
    <font>
      <sz val="11"/>
      <color indexed="63"/>
      <name val="Arial"/>
      <family val="1"/>
      <charset val="204"/>
    </font>
    <font>
      <sz val="11"/>
      <name val="Times New Roman"/>
      <family val="1"/>
      <charset val="204"/>
    </font>
    <font>
      <sz val="11"/>
      <color rgb="FF0000FF"/>
      <name val="Arial"/>
      <family val="2"/>
    </font>
    <font>
      <sz val="11"/>
      <color rgb="FF0000FF"/>
      <name val="Times New Roman"/>
      <family val="1"/>
      <charset val="204"/>
    </font>
    <font>
      <sz val="11"/>
      <color rgb="FF0000FF"/>
      <name val="Calibri"/>
      <family val="2"/>
      <scheme val="minor"/>
    </font>
    <font>
      <sz val="11"/>
      <name val="Arial"/>
      <family val="2"/>
    </font>
    <font>
      <sz val="1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3">
    <xf numFmtId="0" fontId="0" fillId="0" borderId="0" xfId="0"/>
    <xf numFmtId="0" fontId="0" fillId="0" borderId="0" xfId="0" applyFont="1"/>
    <xf numFmtId="0" fontId="3" fillId="0" borderId="0" xfId="0" applyFont="1" applyBorder="1" applyAlignment="1">
      <alignment horizontal="left" vertical="top" wrapText="1"/>
    </xf>
    <xf numFmtId="168" fontId="4" fillId="0" borderId="0" xfId="0" applyNumberFormat="1" applyFont="1" applyBorder="1" applyAlignment="1">
      <alignment horizontal="center" vertical="top" wrapText="1"/>
    </xf>
    <xf numFmtId="0" fontId="5" fillId="0" borderId="0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right" vertical="top" wrapText="1"/>
    </xf>
    <xf numFmtId="0" fontId="6" fillId="0" borderId="0" xfId="0" applyFont="1" applyBorder="1" applyAlignment="1">
      <alignment horizontal="right" vertical="top" wrapText="1"/>
    </xf>
    <xf numFmtId="0" fontId="6" fillId="0" borderId="7" xfId="0" applyFont="1" applyBorder="1" applyAlignment="1">
      <alignment horizontal="right" vertical="top" wrapText="1"/>
    </xf>
    <xf numFmtId="0" fontId="6" fillId="0" borderId="8" xfId="0" applyFont="1" applyBorder="1" applyAlignment="1">
      <alignment horizontal="right" vertical="top" wrapText="1"/>
    </xf>
    <xf numFmtId="0" fontId="0" fillId="0" borderId="0" xfId="0" applyAlignment="1">
      <alignment horizontal="center" wrapText="1"/>
    </xf>
    <xf numFmtId="168" fontId="7" fillId="0" borderId="1" xfId="0" applyNumberFormat="1" applyFont="1" applyBorder="1" applyAlignment="1">
      <alignment horizontal="right" vertical="top" wrapText="1"/>
    </xf>
    <xf numFmtId="168" fontId="7" fillId="0" borderId="2" xfId="0" applyNumberFormat="1" applyFont="1" applyBorder="1" applyAlignment="1">
      <alignment horizontal="right" vertical="top" wrapText="1"/>
    </xf>
    <xf numFmtId="168" fontId="7" fillId="0" borderId="3" xfId="0" applyNumberFormat="1" applyFont="1" applyBorder="1" applyAlignment="1">
      <alignment horizontal="right" vertical="top" wrapText="1"/>
    </xf>
    <xf numFmtId="168" fontId="7" fillId="0" borderId="4" xfId="0" applyNumberFormat="1" applyFont="1" applyBorder="1" applyAlignment="1">
      <alignment horizontal="right" vertical="top" wrapText="1"/>
    </xf>
    <xf numFmtId="168" fontId="7" fillId="0" borderId="0" xfId="0" applyNumberFormat="1" applyFont="1" applyBorder="1" applyAlignment="1">
      <alignment horizontal="right" vertical="top" wrapText="1"/>
    </xf>
    <xf numFmtId="0" fontId="8" fillId="0" borderId="5" xfId="0" applyFont="1" applyBorder="1" applyAlignment="1">
      <alignment horizontal="right" vertical="top" wrapText="1"/>
    </xf>
    <xf numFmtId="0" fontId="8" fillId="0" borderId="0" xfId="0" applyFont="1" applyBorder="1" applyAlignment="1">
      <alignment horizontal="right" vertical="top" wrapText="1"/>
    </xf>
    <xf numFmtId="168" fontId="7" fillId="0" borderId="6" xfId="0" applyNumberFormat="1" applyFont="1" applyBorder="1" applyAlignment="1">
      <alignment horizontal="right" vertical="top" wrapText="1"/>
    </xf>
    <xf numFmtId="0" fontId="8" fillId="0" borderId="7" xfId="0" applyFont="1" applyBorder="1" applyAlignment="1">
      <alignment horizontal="right" vertical="top" wrapText="1"/>
    </xf>
    <xf numFmtId="0" fontId="8" fillId="0" borderId="8" xfId="0" applyFont="1" applyBorder="1" applyAlignment="1">
      <alignment horizontal="right" vertical="top" wrapText="1"/>
    </xf>
    <xf numFmtId="168" fontId="7" fillId="0" borderId="0" xfId="0" applyNumberFormat="1" applyFont="1" applyFill="1" applyBorder="1" applyAlignment="1">
      <alignment horizontal="right" vertical="top" wrapText="1"/>
    </xf>
    <xf numFmtId="0" fontId="9" fillId="0" borderId="0" xfId="0" applyFont="1"/>
    <xf numFmtId="0" fontId="2" fillId="0" borderId="0" xfId="0" applyFont="1"/>
    <xf numFmtId="0" fontId="5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/>
    </xf>
    <xf numFmtId="168" fontId="10" fillId="0" borderId="1" xfId="0" applyNumberFormat="1" applyFont="1" applyBorder="1" applyAlignment="1">
      <alignment horizontal="right" vertical="top" wrapText="1"/>
    </xf>
    <xf numFmtId="168" fontId="10" fillId="0" borderId="2" xfId="0" applyNumberFormat="1" applyFont="1" applyBorder="1" applyAlignment="1">
      <alignment horizontal="right" vertical="top" wrapText="1"/>
    </xf>
    <xf numFmtId="168" fontId="10" fillId="0" borderId="3" xfId="0" applyNumberFormat="1" applyFont="1" applyBorder="1" applyAlignment="1">
      <alignment horizontal="right" vertical="top" wrapText="1"/>
    </xf>
    <xf numFmtId="0" fontId="11" fillId="0" borderId="0" xfId="0" applyFont="1"/>
    <xf numFmtId="168" fontId="10" fillId="0" borderId="0" xfId="0" applyNumberFormat="1" applyFont="1" applyFill="1" applyBorder="1" applyAlignment="1">
      <alignment horizontal="right" vertical="top" wrapText="1"/>
    </xf>
    <xf numFmtId="168" fontId="10" fillId="0" borderId="4" xfId="0" applyNumberFormat="1" applyFont="1" applyBorder="1" applyAlignment="1">
      <alignment horizontal="right" vertical="top" wrapText="1"/>
    </xf>
    <xf numFmtId="168" fontId="10" fillId="0" borderId="0" xfId="0" applyNumberFormat="1" applyFont="1" applyBorder="1" applyAlignment="1">
      <alignment horizontal="right" vertical="top" wrapText="1"/>
    </xf>
    <xf numFmtId="168" fontId="10" fillId="0" borderId="6" xfId="0" applyNumberFormat="1" applyFont="1" applyBorder="1" applyAlignment="1">
      <alignment horizontal="right" vertical="top" wrapText="1"/>
    </xf>
    <xf numFmtId="169" fontId="10" fillId="0" borderId="1" xfId="1" applyNumberFormat="1" applyFont="1" applyBorder="1" applyAlignment="1">
      <alignment horizontal="right" vertical="top" wrapText="1"/>
    </xf>
    <xf numFmtId="169" fontId="10" fillId="0" borderId="2" xfId="1" applyNumberFormat="1" applyFont="1" applyBorder="1" applyAlignment="1">
      <alignment horizontal="right" vertical="top" wrapText="1"/>
    </xf>
    <xf numFmtId="169" fontId="10" fillId="0" borderId="4" xfId="1" applyNumberFormat="1" applyFont="1" applyBorder="1" applyAlignment="1">
      <alignment horizontal="right" vertical="top" wrapText="1"/>
    </xf>
    <xf numFmtId="169" fontId="10" fillId="0" borderId="0" xfId="1" applyNumberFormat="1" applyFont="1" applyBorder="1" applyAlignment="1">
      <alignment horizontal="right" vertical="top" wrapText="1"/>
    </xf>
    <xf numFmtId="169" fontId="10" fillId="0" borderId="3" xfId="1" applyNumberFormat="1" applyFont="1" applyBorder="1" applyAlignment="1">
      <alignment horizontal="right" vertical="top" wrapText="1"/>
    </xf>
    <xf numFmtId="169" fontId="10" fillId="0" borderId="5" xfId="1" applyNumberFormat="1" applyFont="1" applyBorder="1" applyAlignment="1">
      <alignment horizontal="right" vertical="top" wrapText="1"/>
    </xf>
    <xf numFmtId="169" fontId="6" fillId="0" borderId="5" xfId="1" applyNumberFormat="1" applyFont="1" applyBorder="1" applyAlignment="1">
      <alignment horizontal="right" vertical="top" wrapText="1"/>
    </xf>
    <xf numFmtId="169" fontId="10" fillId="0" borderId="6" xfId="1" applyNumberFormat="1" applyFont="1" applyBorder="1" applyAlignment="1">
      <alignment horizontal="right" vertical="top" wrapText="1"/>
    </xf>
    <xf numFmtId="169" fontId="10" fillId="0" borderId="7" xfId="1" applyNumberFormat="1" applyFont="1" applyBorder="1" applyAlignment="1">
      <alignment horizontal="right" vertical="top" wrapText="1"/>
    </xf>
    <xf numFmtId="169" fontId="6" fillId="0" borderId="7" xfId="1" applyNumberFormat="1" applyFont="1" applyBorder="1" applyAlignment="1">
      <alignment horizontal="right" vertical="top" wrapText="1"/>
    </xf>
    <xf numFmtId="169" fontId="6" fillId="0" borderId="8" xfId="1" applyNumberFormat="1" applyFont="1" applyBorder="1" applyAlignment="1">
      <alignment horizontal="right" vertical="top" wrapText="1"/>
    </xf>
    <xf numFmtId="169" fontId="0" fillId="0" borderId="0" xfId="0" applyNumberFormat="1"/>
    <xf numFmtId="168" fontId="0" fillId="0" borderId="0" xfId="0" applyNumberFormat="1"/>
    <xf numFmtId="169" fontId="0" fillId="0" borderId="0" xfId="1" applyNumberFormat="1" applyFont="1"/>
    <xf numFmtId="169" fontId="9" fillId="0" borderId="0" xfId="1" applyNumberFormat="1" applyFont="1"/>
    <xf numFmtId="171" fontId="0" fillId="0" borderId="0" xfId="2" applyNumberFormat="1" applyFont="1"/>
    <xf numFmtId="0" fontId="3" fillId="0" borderId="0" xfId="0" applyFont="1" applyBorder="1" applyAlignment="1">
      <alignment horizontal="center" wrapText="1"/>
    </xf>
    <xf numFmtId="173" fontId="0" fillId="0" borderId="0" xfId="1" applyNumberFormat="1" applyFont="1"/>
    <xf numFmtId="171" fontId="2" fillId="0" borderId="0" xfId="2" applyNumberFormat="1" applyFont="1"/>
    <xf numFmtId="173" fontId="0" fillId="0" borderId="0" xfId="0" applyNumberFormat="1"/>
    <xf numFmtId="0" fontId="0" fillId="0" borderId="0" xfId="0" applyAlignment="1">
      <alignment horizontal="centerContinuous"/>
    </xf>
    <xf numFmtId="0" fontId="0" fillId="0" borderId="9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173" fontId="0" fillId="0" borderId="4" xfId="1" applyNumberFormat="1" applyFont="1" applyBorder="1"/>
    <xf numFmtId="173" fontId="0" fillId="0" borderId="0" xfId="1" applyNumberFormat="1" applyFont="1" applyBorder="1"/>
    <xf numFmtId="173" fontId="0" fillId="0" borderId="5" xfId="1" applyNumberFormat="1" applyFont="1" applyBorder="1"/>
    <xf numFmtId="173" fontId="0" fillId="0" borderId="6" xfId="1" applyNumberFormat="1" applyFont="1" applyBorder="1"/>
    <xf numFmtId="173" fontId="0" fillId="0" borderId="7" xfId="1" applyNumberFormat="1" applyFont="1" applyBorder="1"/>
    <xf numFmtId="173" fontId="0" fillId="0" borderId="8" xfId="1" applyNumberFormat="1" applyFont="1" applyBorder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C7:Q70"/>
  <sheetViews>
    <sheetView tabSelected="1" zoomScale="115" zoomScaleNormal="115" workbookViewId="0">
      <selection activeCell="D68" sqref="D68"/>
    </sheetView>
  </sheetViews>
  <sheetFormatPr defaultRowHeight="15" x14ac:dyDescent="0.25"/>
  <cols>
    <col min="4" max="4" width="18.7109375" customWidth="1"/>
    <col min="5" max="5" width="9.28515625" bestFit="1" customWidth="1"/>
    <col min="9" max="12" width="9.7109375" customWidth="1"/>
  </cols>
  <sheetData>
    <row r="7" spans="3:11" x14ac:dyDescent="0.25">
      <c r="C7" s="1"/>
      <c r="D7" s="22" t="s">
        <v>7</v>
      </c>
      <c r="E7" s="1"/>
      <c r="F7" s="1"/>
      <c r="G7" s="1"/>
      <c r="H7" s="1"/>
      <c r="I7" s="1"/>
      <c r="J7" s="1"/>
    </row>
    <row r="8" spans="3:11" x14ac:dyDescent="0.25">
      <c r="C8" s="1"/>
      <c r="D8" s="1"/>
      <c r="E8" s="1"/>
      <c r="F8" s="1"/>
      <c r="G8" s="1"/>
      <c r="H8" s="1"/>
      <c r="I8" s="1"/>
      <c r="J8" s="1"/>
    </row>
    <row r="9" spans="3:11" ht="30" x14ac:dyDescent="0.25">
      <c r="C9" s="1"/>
      <c r="D9" s="2" t="s">
        <v>0</v>
      </c>
      <c r="E9" s="3">
        <v>3</v>
      </c>
      <c r="F9" s="3">
        <v>6</v>
      </c>
      <c r="G9" s="3">
        <v>9</v>
      </c>
      <c r="H9" s="3">
        <v>12</v>
      </c>
      <c r="I9" s="3">
        <v>15</v>
      </c>
      <c r="J9" s="1"/>
      <c r="K9" s="9" t="s">
        <v>6</v>
      </c>
    </row>
    <row r="10" spans="3:11" x14ac:dyDescent="0.25">
      <c r="C10" s="1"/>
      <c r="D10" s="4" t="s">
        <v>1</v>
      </c>
      <c r="E10" s="10">
        <v>63</v>
      </c>
      <c r="F10" s="11">
        <v>164</v>
      </c>
      <c r="G10" s="11">
        <v>210</v>
      </c>
      <c r="H10" s="11">
        <v>210</v>
      </c>
      <c r="I10" s="12">
        <v>210</v>
      </c>
      <c r="J10" s="1"/>
      <c r="K10" s="20">
        <v>400</v>
      </c>
    </row>
    <row r="11" spans="3:11" x14ac:dyDescent="0.25">
      <c r="C11" s="1"/>
      <c r="D11" s="4" t="s">
        <v>2</v>
      </c>
      <c r="E11" s="13">
        <v>68</v>
      </c>
      <c r="F11" s="14">
        <v>171</v>
      </c>
      <c r="G11" s="14">
        <v>216</v>
      </c>
      <c r="H11" s="14">
        <v>216</v>
      </c>
      <c r="I11" s="15"/>
      <c r="J11" s="1"/>
      <c r="K11" s="20">
        <v>420</v>
      </c>
    </row>
    <row r="12" spans="3:11" x14ac:dyDescent="0.25">
      <c r="C12" s="1"/>
      <c r="D12" s="4" t="s">
        <v>3</v>
      </c>
      <c r="E12" s="13">
        <v>71</v>
      </c>
      <c r="F12" s="14">
        <v>184</v>
      </c>
      <c r="G12" s="14">
        <v>222</v>
      </c>
      <c r="H12" s="16"/>
      <c r="I12" s="15"/>
      <c r="J12" s="1"/>
      <c r="K12" s="21">
        <v>440</v>
      </c>
    </row>
    <row r="13" spans="3:11" x14ac:dyDescent="0.25">
      <c r="C13" s="1"/>
      <c r="D13" s="4" t="s">
        <v>4</v>
      </c>
      <c r="E13" s="13">
        <v>75</v>
      </c>
      <c r="F13" s="14">
        <v>190</v>
      </c>
      <c r="G13" s="16"/>
      <c r="H13" s="16"/>
      <c r="I13" s="15"/>
      <c r="J13" s="1"/>
      <c r="K13" s="21">
        <v>455</v>
      </c>
    </row>
    <row r="14" spans="3:11" x14ac:dyDescent="0.25">
      <c r="C14" s="1"/>
      <c r="D14" s="4" t="s">
        <v>5</v>
      </c>
      <c r="E14" s="17">
        <v>96</v>
      </c>
      <c r="F14" s="18"/>
      <c r="G14" s="18"/>
      <c r="H14" s="18"/>
      <c r="I14" s="19"/>
      <c r="J14" s="1"/>
      <c r="K14" s="21">
        <v>470</v>
      </c>
    </row>
    <row r="15" spans="3:11" x14ac:dyDescent="0.25">
      <c r="C15" s="1"/>
      <c r="D15" s="1"/>
      <c r="E15" s="1"/>
      <c r="F15" s="1"/>
      <c r="G15" s="1"/>
      <c r="H15" s="1"/>
      <c r="I15" s="1"/>
      <c r="J15" s="1"/>
    </row>
    <row r="16" spans="3:11" x14ac:dyDescent="0.25">
      <c r="C16" s="1"/>
      <c r="D16" s="1"/>
      <c r="E16" s="1"/>
      <c r="F16" s="1"/>
      <c r="G16" s="1"/>
      <c r="H16" s="1"/>
      <c r="I16" s="1"/>
      <c r="J16" s="1"/>
    </row>
    <row r="17" spans="3:11" x14ac:dyDescent="0.25">
      <c r="C17" s="1"/>
      <c r="D17" s="24" t="s">
        <v>8</v>
      </c>
      <c r="E17" s="1"/>
      <c r="F17" s="1"/>
      <c r="G17" s="1"/>
      <c r="H17" s="1"/>
      <c r="I17" s="1"/>
      <c r="J17" s="1"/>
    </row>
    <row r="18" spans="3:11" x14ac:dyDescent="0.25">
      <c r="C18" s="1"/>
      <c r="D18" s="1"/>
      <c r="E18" s="1"/>
      <c r="F18" s="1"/>
      <c r="G18" s="1"/>
      <c r="H18" s="1"/>
      <c r="I18" s="1"/>
      <c r="J18" s="1"/>
    </row>
    <row r="19" spans="3:11" x14ac:dyDescent="0.25">
      <c r="C19" s="1"/>
      <c r="D19" s="2" t="s">
        <v>0</v>
      </c>
      <c r="E19" s="3">
        <v>3</v>
      </c>
      <c r="F19" s="3">
        <v>6</v>
      </c>
      <c r="G19" s="3">
        <v>9</v>
      </c>
      <c r="H19" s="3">
        <v>12</v>
      </c>
      <c r="I19" s="3">
        <v>15</v>
      </c>
      <c r="J19" s="1"/>
      <c r="K19" s="9" t="s">
        <v>17</v>
      </c>
    </row>
    <row r="20" spans="3:11" x14ac:dyDescent="0.25">
      <c r="D20" s="4" t="s">
        <v>1</v>
      </c>
      <c r="E20" s="25">
        <f>E10</f>
        <v>63</v>
      </c>
      <c r="F20" s="26">
        <f>F10-E10</f>
        <v>101</v>
      </c>
      <c r="G20" s="26">
        <f t="shared" ref="G20:I20" si="0">G10-F10</f>
        <v>46</v>
      </c>
      <c r="H20" s="26">
        <f t="shared" si="0"/>
        <v>0</v>
      </c>
      <c r="I20" s="27">
        <f t="shared" si="0"/>
        <v>0</v>
      </c>
      <c r="J20" s="28"/>
      <c r="K20" s="29">
        <f>SUM(E20:I20)</f>
        <v>210</v>
      </c>
    </row>
    <row r="21" spans="3:11" x14ac:dyDescent="0.25">
      <c r="D21" s="4" t="s">
        <v>2</v>
      </c>
      <c r="E21" s="30">
        <f t="shared" ref="E21" si="1">E11</f>
        <v>68</v>
      </c>
      <c r="F21" s="31">
        <f t="shared" ref="F21:H21" si="2">F11-E11</f>
        <v>103</v>
      </c>
      <c r="G21" s="31">
        <f t="shared" si="2"/>
        <v>45</v>
      </c>
      <c r="H21" s="31">
        <f t="shared" si="2"/>
        <v>0</v>
      </c>
      <c r="I21" s="5"/>
      <c r="J21" s="28"/>
      <c r="K21" s="29">
        <f>SUM(E21:I21)</f>
        <v>216</v>
      </c>
    </row>
    <row r="22" spans="3:11" x14ac:dyDescent="0.25">
      <c r="D22" s="4" t="s">
        <v>3</v>
      </c>
      <c r="E22" s="30">
        <f t="shared" ref="E22" si="3">E12</f>
        <v>71</v>
      </c>
      <c r="F22" s="31">
        <f t="shared" ref="F22:G22" si="4">F12-E12</f>
        <v>113</v>
      </c>
      <c r="G22" s="31">
        <f t="shared" ref="G22" si="5">G12-F12</f>
        <v>38</v>
      </c>
      <c r="H22" s="6"/>
      <c r="I22" s="5"/>
      <c r="J22" s="28"/>
      <c r="K22" s="29">
        <f>SUM(E22:I22)</f>
        <v>222</v>
      </c>
    </row>
    <row r="23" spans="3:11" x14ac:dyDescent="0.25">
      <c r="D23" s="4" t="s">
        <v>4</v>
      </c>
      <c r="E23" s="30">
        <f t="shared" ref="E23:F23" si="6">E13</f>
        <v>75</v>
      </c>
      <c r="F23" s="31">
        <f t="shared" ref="F23" si="7">F13-E13</f>
        <v>115</v>
      </c>
      <c r="G23" s="6"/>
      <c r="H23" s="6"/>
      <c r="I23" s="5"/>
      <c r="J23" s="28"/>
      <c r="K23" s="29">
        <f>SUM(E23:I23)</f>
        <v>190</v>
      </c>
    </row>
    <row r="24" spans="3:11" x14ac:dyDescent="0.25">
      <c r="D24" s="4" t="s">
        <v>5</v>
      </c>
      <c r="E24" s="32">
        <f t="shared" ref="E24" si="8">E14</f>
        <v>96</v>
      </c>
      <c r="F24" s="7"/>
      <c r="G24" s="7"/>
      <c r="H24" s="7"/>
      <c r="I24" s="8"/>
      <c r="J24" s="28"/>
      <c r="K24" s="29">
        <f>SUM(E24:I24)</f>
        <v>96</v>
      </c>
    </row>
    <row r="27" spans="3:11" x14ac:dyDescent="0.25">
      <c r="D27" s="24" t="s">
        <v>9</v>
      </c>
    </row>
    <row r="29" spans="3:11" x14ac:dyDescent="0.25">
      <c r="D29" s="2" t="s">
        <v>0</v>
      </c>
      <c r="E29" s="3" t="str">
        <f>E9&amp;"-"&amp;F9</f>
        <v>3-6</v>
      </c>
      <c r="F29" s="3" t="str">
        <f t="shared" ref="F29:H29" si="9">F9&amp;"-"&amp;G9</f>
        <v>6-9</v>
      </c>
      <c r="G29" s="3" t="str">
        <f t="shared" si="9"/>
        <v>9-12</v>
      </c>
      <c r="H29" s="3" t="str">
        <f t="shared" si="9"/>
        <v>12-15</v>
      </c>
    </row>
    <row r="30" spans="3:11" x14ac:dyDescent="0.25">
      <c r="D30" s="4" t="s">
        <v>1</v>
      </c>
      <c r="E30" s="33">
        <f>F10/E10</f>
        <v>2.6031746031746033</v>
      </c>
      <c r="F30" s="34">
        <f t="shared" ref="F30:H30" si="10">G10/F10</f>
        <v>1.2804878048780488</v>
      </c>
      <c r="G30" s="34">
        <f t="shared" si="10"/>
        <v>1</v>
      </c>
      <c r="H30" s="37">
        <f t="shared" si="10"/>
        <v>1</v>
      </c>
    </row>
    <row r="31" spans="3:11" x14ac:dyDescent="0.25">
      <c r="D31" s="4" t="s">
        <v>2</v>
      </c>
      <c r="E31" s="35">
        <f t="shared" ref="E31:G31" si="11">F11/E11</f>
        <v>2.5147058823529411</v>
      </c>
      <c r="F31" s="36">
        <f t="shared" si="11"/>
        <v>1.263157894736842</v>
      </c>
      <c r="G31" s="36">
        <f t="shared" si="11"/>
        <v>1</v>
      </c>
      <c r="H31" s="38"/>
    </row>
    <row r="32" spans="3:11" x14ac:dyDescent="0.25">
      <c r="D32" s="4" t="s">
        <v>3</v>
      </c>
      <c r="E32" s="35">
        <f t="shared" ref="E32:F32" si="12">F12/E12</f>
        <v>2.591549295774648</v>
      </c>
      <c r="F32" s="36">
        <f t="shared" ref="F32" si="13">G12/F12</f>
        <v>1.2065217391304348</v>
      </c>
      <c r="G32" s="36"/>
      <c r="H32" s="39"/>
    </row>
    <row r="33" spans="4:9" x14ac:dyDescent="0.25">
      <c r="D33" s="4" t="s">
        <v>4</v>
      </c>
      <c r="E33" s="40">
        <f t="shared" ref="E33" si="14">F13/E13</f>
        <v>2.5333333333333332</v>
      </c>
      <c r="F33" s="41"/>
      <c r="G33" s="42"/>
      <c r="H33" s="43"/>
    </row>
    <row r="35" spans="4:9" x14ac:dyDescent="0.25">
      <c r="D35" s="23" t="s">
        <v>10</v>
      </c>
      <c r="E35" s="44">
        <f>AVERAGE(E30:E33)</f>
        <v>2.5606907786588815</v>
      </c>
      <c r="F35" s="44">
        <f>AVERAGE(F30:F33)</f>
        <v>1.2500558129151085</v>
      </c>
      <c r="G35" s="44">
        <f>AVERAGE(G30:G33)</f>
        <v>1</v>
      </c>
      <c r="H35" s="44">
        <f>AVERAGE(H30:H33)</f>
        <v>1</v>
      </c>
    </row>
    <row r="36" spans="4:9" x14ac:dyDescent="0.25">
      <c r="D36" s="23" t="s">
        <v>11</v>
      </c>
      <c r="E36" s="44">
        <f>SUM(F$10:F13)/SUM(E$10:E13)</f>
        <v>2.5595667870036101</v>
      </c>
      <c r="F36" s="44">
        <f>SUM(G$10:G12)/SUM(F$10:F12)</f>
        <v>1.2485549132947977</v>
      </c>
      <c r="G36" s="44">
        <f>SUM(H$10:H11)/SUM(G$10:G11)</f>
        <v>1</v>
      </c>
      <c r="H36" s="44">
        <f>SUM(I$10:I10)/SUM(H$10:H10)</f>
        <v>1</v>
      </c>
    </row>
    <row r="37" spans="4:9" x14ac:dyDescent="0.25">
      <c r="D37" s="23" t="s">
        <v>12</v>
      </c>
      <c r="E37" s="44">
        <f>MEDIAN(E30:E33)</f>
        <v>2.5624413145539906</v>
      </c>
      <c r="F37" s="44">
        <f>MEDIAN(F30:F33)</f>
        <v>1.263157894736842</v>
      </c>
      <c r="G37" s="44">
        <f>MEDIAN(G30:G33)</f>
        <v>1</v>
      </c>
      <c r="H37" s="44">
        <f>MEDIAN(H30:H33)</f>
        <v>1</v>
      </c>
    </row>
    <row r="39" spans="4:9" x14ac:dyDescent="0.25">
      <c r="D39" s="23" t="s">
        <v>13</v>
      </c>
      <c r="E39" s="44">
        <f>E36</f>
        <v>2.5595667870036101</v>
      </c>
      <c r="F39" s="44">
        <f>F36</f>
        <v>1.2485549132947977</v>
      </c>
      <c r="G39" s="44">
        <f>G36</f>
        <v>1</v>
      </c>
      <c r="H39" s="44">
        <f>H36</f>
        <v>1</v>
      </c>
    </row>
    <row r="42" spans="4:9" x14ac:dyDescent="0.25">
      <c r="E42" s="45">
        <f>E9</f>
        <v>3</v>
      </c>
      <c r="F42" s="45">
        <f>F9</f>
        <v>6</v>
      </c>
      <c r="G42" s="45">
        <f>G9</f>
        <v>9</v>
      </c>
      <c r="H42" s="45">
        <f>H9</f>
        <v>12</v>
      </c>
      <c r="I42" s="45">
        <f>I9</f>
        <v>15</v>
      </c>
    </row>
    <row r="43" spans="4:9" x14ac:dyDescent="0.25">
      <c r="D43" t="s">
        <v>14</v>
      </c>
      <c r="E43" s="44">
        <f>F43*E39</f>
        <v>3.1957596878195362</v>
      </c>
      <c r="F43" s="44">
        <f>G43*F39</f>
        <v>1.2485549132947977</v>
      </c>
      <c r="G43" s="44">
        <f>H43*G39</f>
        <v>1</v>
      </c>
      <c r="H43" s="44">
        <f>I43*H39</f>
        <v>1</v>
      </c>
      <c r="I43" s="47">
        <v>1</v>
      </c>
    </row>
    <row r="44" spans="4:9" x14ac:dyDescent="0.25">
      <c r="D44" t="s">
        <v>15</v>
      </c>
      <c r="E44" s="48">
        <f>1/E43</f>
        <v>0.31291464242804157</v>
      </c>
      <c r="F44" s="48">
        <f>1/F43</f>
        <v>0.80092592592592593</v>
      </c>
      <c r="G44" s="48">
        <f>1/G43</f>
        <v>1</v>
      </c>
      <c r="H44" s="48">
        <f>1/H43</f>
        <v>1</v>
      </c>
      <c r="I44" s="48">
        <f>1/I43</f>
        <v>1</v>
      </c>
    </row>
    <row r="47" spans="4:9" x14ac:dyDescent="0.25">
      <c r="D47" s="22" t="s">
        <v>19</v>
      </c>
    </row>
    <row r="49" spans="4:17" ht="30" x14ac:dyDescent="0.25">
      <c r="D49" s="49" t="s">
        <v>16</v>
      </c>
      <c r="E49" s="9" t="s">
        <v>17</v>
      </c>
      <c r="F49" s="9" t="s">
        <v>18</v>
      </c>
      <c r="G49" s="9" t="s">
        <v>15</v>
      </c>
      <c r="H49" s="9" t="s">
        <v>6</v>
      </c>
      <c r="I49" s="9" t="s">
        <v>20</v>
      </c>
    </row>
    <row r="50" spans="4:17" x14ac:dyDescent="0.25">
      <c r="D50" s="4" t="s">
        <v>1</v>
      </c>
      <c r="E50" s="45">
        <f>K20</f>
        <v>210</v>
      </c>
      <c r="F50">
        <v>15</v>
      </c>
      <c r="G50" s="48">
        <f t="shared" ref="G50:G53" si="15">HLOOKUP(F50,$E$42:$I$44,3,FALSE)</f>
        <v>1</v>
      </c>
      <c r="H50" s="45">
        <f>K10</f>
        <v>400</v>
      </c>
      <c r="I50" s="50">
        <f t="shared" ref="I50:I53" si="16">H50*G50</f>
        <v>400</v>
      </c>
    </row>
    <row r="51" spans="4:17" x14ac:dyDescent="0.25">
      <c r="D51" s="4" t="s">
        <v>2</v>
      </c>
      <c r="E51" s="45">
        <f t="shared" ref="E51:E54" si="17">K21</f>
        <v>216</v>
      </c>
      <c r="F51">
        <v>12</v>
      </c>
      <c r="G51" s="48">
        <f t="shared" si="15"/>
        <v>1</v>
      </c>
      <c r="H51" s="45">
        <f t="shared" ref="H51:H54" si="18">K11</f>
        <v>420</v>
      </c>
      <c r="I51" s="50">
        <f t="shared" si="16"/>
        <v>420</v>
      </c>
    </row>
    <row r="52" spans="4:17" x14ac:dyDescent="0.25">
      <c r="D52" s="4" t="s">
        <v>3</v>
      </c>
      <c r="E52" s="45">
        <f t="shared" si="17"/>
        <v>222</v>
      </c>
      <c r="F52">
        <v>9</v>
      </c>
      <c r="G52" s="48">
        <f t="shared" si="15"/>
        <v>1</v>
      </c>
      <c r="H52" s="45">
        <f t="shared" si="18"/>
        <v>440</v>
      </c>
      <c r="I52" s="50">
        <f t="shared" si="16"/>
        <v>440</v>
      </c>
    </row>
    <row r="53" spans="4:17" x14ac:dyDescent="0.25">
      <c r="D53" s="4" t="s">
        <v>4</v>
      </c>
      <c r="E53" s="45">
        <f t="shared" si="17"/>
        <v>190</v>
      </c>
      <c r="F53">
        <v>6</v>
      </c>
      <c r="G53" s="48">
        <f t="shared" si="15"/>
        <v>0.80092592592592593</v>
      </c>
      <c r="H53" s="45">
        <f t="shared" si="18"/>
        <v>455</v>
      </c>
      <c r="I53" s="50">
        <f t="shared" si="16"/>
        <v>364.4212962962963</v>
      </c>
    </row>
    <row r="54" spans="4:17" x14ac:dyDescent="0.25">
      <c r="D54" s="23" t="s">
        <v>5</v>
      </c>
      <c r="E54" s="45">
        <f t="shared" si="17"/>
        <v>96</v>
      </c>
      <c r="F54">
        <v>3</v>
      </c>
      <c r="G54" s="48">
        <f>HLOOKUP(F54,$E$42:$I$44,3,FALSE)</f>
        <v>0.31291464242804157</v>
      </c>
      <c r="H54" s="45">
        <f t="shared" si="18"/>
        <v>470</v>
      </c>
      <c r="I54" s="50">
        <f>H54*G54</f>
        <v>147.06988194117955</v>
      </c>
    </row>
    <row r="56" spans="4:17" x14ac:dyDescent="0.25">
      <c r="D56" s="23" t="s">
        <v>21</v>
      </c>
      <c r="E56" s="50">
        <f>SUM(E50:E54)</f>
        <v>934</v>
      </c>
      <c r="F56" s="50"/>
      <c r="G56" s="50"/>
      <c r="H56" s="50"/>
      <c r="I56" s="50">
        <f>SUM(I50:I54)</f>
        <v>1771.4911782374759</v>
      </c>
    </row>
    <row r="58" spans="4:17" x14ac:dyDescent="0.25">
      <c r="D58" s="23" t="s">
        <v>22</v>
      </c>
      <c r="E58" s="51">
        <f>E56/I56</f>
        <v>0.52723943052839373</v>
      </c>
    </row>
    <row r="61" spans="4:17" x14ac:dyDescent="0.25">
      <c r="D61" s="22" t="s">
        <v>23</v>
      </c>
    </row>
    <row r="63" spans="4:17" x14ac:dyDescent="0.25">
      <c r="J63" s="53" t="s">
        <v>26</v>
      </c>
      <c r="K63" s="53"/>
      <c r="L63" s="53"/>
      <c r="O63" s="53" t="s">
        <v>30</v>
      </c>
      <c r="P63" s="53"/>
      <c r="Q63" s="53"/>
    </row>
    <row r="64" spans="4:17" ht="30" x14ac:dyDescent="0.25">
      <c r="D64" s="49" t="s">
        <v>16</v>
      </c>
      <c r="E64" s="9" t="s">
        <v>17</v>
      </c>
      <c r="F64" s="9" t="s">
        <v>18</v>
      </c>
      <c r="G64" s="9" t="s">
        <v>6</v>
      </c>
      <c r="H64" s="9" t="s">
        <v>24</v>
      </c>
      <c r="I64" s="9" t="s">
        <v>25</v>
      </c>
      <c r="J64" s="54" t="s">
        <v>27</v>
      </c>
      <c r="K64" s="55" t="s">
        <v>28</v>
      </c>
      <c r="L64" s="56" t="s">
        <v>29</v>
      </c>
      <c r="O64" s="54" t="s">
        <v>27</v>
      </c>
      <c r="P64" s="55" t="s">
        <v>28</v>
      </c>
      <c r="Q64" s="56" t="s">
        <v>29</v>
      </c>
    </row>
    <row r="65" spans="4:17" x14ac:dyDescent="0.25">
      <c r="D65" s="4" t="s">
        <v>1</v>
      </c>
      <c r="E65" s="45">
        <f>K20</f>
        <v>210</v>
      </c>
      <c r="F65">
        <v>15</v>
      </c>
      <c r="G65" s="45">
        <f>K10</f>
        <v>400</v>
      </c>
      <c r="H65" s="46">
        <f>HLOOKUP(F65,$E$42:$I$43,2,FALSE)</f>
        <v>1</v>
      </c>
      <c r="I65" s="50">
        <f>G65*capecodELR</f>
        <v>210.8957722113575</v>
      </c>
      <c r="J65" s="57">
        <f t="shared" ref="J65:J69" si="19">E65*H65</f>
        <v>210</v>
      </c>
      <c r="K65" s="58">
        <f>E65+(1-1/H65)*I65</f>
        <v>210</v>
      </c>
      <c r="L65" s="59">
        <f t="shared" ref="L65:L68" si="20">E65+(1-1/H65)*K65</f>
        <v>210</v>
      </c>
      <c r="O65" s="57">
        <f>J65-$E65</f>
        <v>0</v>
      </c>
      <c r="P65" s="58">
        <f>K65-$E65</f>
        <v>0</v>
      </c>
      <c r="Q65" s="59">
        <f>L65-$E65</f>
        <v>0</v>
      </c>
    </row>
    <row r="66" spans="4:17" x14ac:dyDescent="0.25">
      <c r="D66" s="4" t="s">
        <v>2</v>
      </c>
      <c r="E66" s="45">
        <f t="shared" ref="E66:E69" si="21">K21</f>
        <v>216</v>
      </c>
      <c r="F66">
        <v>12</v>
      </c>
      <c r="G66" s="45">
        <f t="shared" ref="G66:G69" si="22">K11</f>
        <v>420</v>
      </c>
      <c r="H66" s="46">
        <f>HLOOKUP(F66,$E$42:$I$43,2,FALSE)</f>
        <v>1</v>
      </c>
      <c r="I66" s="50">
        <f>G66*capecodELR</f>
        <v>221.44056082192537</v>
      </c>
      <c r="J66" s="57">
        <f t="shared" si="19"/>
        <v>216</v>
      </c>
      <c r="K66" s="58">
        <f t="shared" ref="K66:K69" si="23">E66+(1-1/H66)*I66</f>
        <v>216</v>
      </c>
      <c r="L66" s="59">
        <f t="shared" si="20"/>
        <v>216</v>
      </c>
      <c r="O66" s="57">
        <f>J66-$E66</f>
        <v>0</v>
      </c>
      <c r="P66" s="58">
        <f>K66-$E66</f>
        <v>0</v>
      </c>
      <c r="Q66" s="59">
        <f>L66-$E66</f>
        <v>0</v>
      </c>
    </row>
    <row r="67" spans="4:17" x14ac:dyDescent="0.25">
      <c r="D67" s="4" t="s">
        <v>3</v>
      </c>
      <c r="E67" s="45">
        <f t="shared" si="21"/>
        <v>222</v>
      </c>
      <c r="F67">
        <v>9</v>
      </c>
      <c r="G67" s="45">
        <f t="shared" si="22"/>
        <v>440</v>
      </c>
      <c r="H67" s="46">
        <f>HLOOKUP(F67,$E$42:$I$43,2,FALSE)</f>
        <v>1</v>
      </c>
      <c r="I67" s="50">
        <f>G67*capecodELR</f>
        <v>231.98534943249325</v>
      </c>
      <c r="J67" s="57">
        <f t="shared" si="19"/>
        <v>222</v>
      </c>
      <c r="K67" s="58">
        <f t="shared" si="23"/>
        <v>222</v>
      </c>
      <c r="L67" s="59">
        <f t="shared" si="20"/>
        <v>222</v>
      </c>
      <c r="O67" s="57">
        <f>J67-$E67</f>
        <v>0</v>
      </c>
      <c r="P67" s="58">
        <f>K67-$E67</f>
        <v>0</v>
      </c>
      <c r="Q67" s="59">
        <f>L67-$E67</f>
        <v>0</v>
      </c>
    </row>
    <row r="68" spans="4:17" x14ac:dyDescent="0.25">
      <c r="D68" s="4" t="s">
        <v>4</v>
      </c>
      <c r="E68" s="45">
        <f t="shared" si="21"/>
        <v>190</v>
      </c>
      <c r="F68">
        <v>6</v>
      </c>
      <c r="G68" s="45">
        <f t="shared" si="22"/>
        <v>455</v>
      </c>
      <c r="H68" s="46">
        <f>HLOOKUP(F68,$E$42:$I$43,2,FALSE)</f>
        <v>1.2485549132947977</v>
      </c>
      <c r="I68" s="50">
        <f>G68*capecodELR</f>
        <v>239.89394089041915</v>
      </c>
      <c r="J68" s="57">
        <f t="shared" si="19"/>
        <v>237.22543352601156</v>
      </c>
      <c r="K68" s="58">
        <f t="shared" si="23"/>
        <v>237.75666415874085</v>
      </c>
      <c r="L68" s="59">
        <f t="shared" si="20"/>
        <v>237.33118777234193</v>
      </c>
      <c r="O68" s="57">
        <f>J68-$E68</f>
        <v>47.225433526011557</v>
      </c>
      <c r="P68" s="58">
        <f>K68-$E68</f>
        <v>47.756664158740847</v>
      </c>
      <c r="Q68" s="59">
        <f>L68-$E68</f>
        <v>47.331187772341934</v>
      </c>
    </row>
    <row r="69" spans="4:17" x14ac:dyDescent="0.25">
      <c r="D69" s="23" t="s">
        <v>5</v>
      </c>
      <c r="E69" s="45">
        <f t="shared" si="21"/>
        <v>96</v>
      </c>
      <c r="F69">
        <v>3</v>
      </c>
      <c r="G69" s="45">
        <f t="shared" si="22"/>
        <v>470</v>
      </c>
      <c r="H69" s="46">
        <f>HLOOKUP(F69,$E$42:$I$43,2,FALSE)</f>
        <v>3.1957596878195362</v>
      </c>
      <c r="I69" s="50">
        <f>G69*capecodELR</f>
        <v>247.80253234834504</v>
      </c>
      <c r="J69" s="60">
        <f>E69*H69</f>
        <v>306.79293003067551</v>
      </c>
      <c r="K69" s="61">
        <f t="shared" si="23"/>
        <v>266.26149154579946</v>
      </c>
      <c r="L69" s="62">
        <f>E69+(1-1/H69)*K69</f>
        <v>278.9443721263886</v>
      </c>
      <c r="O69" s="60">
        <f>J69-$E69</f>
        <v>210.79293003067551</v>
      </c>
      <c r="P69" s="61">
        <f>K69-$E69</f>
        <v>170.26149154579946</v>
      </c>
      <c r="Q69" s="62">
        <f>L69-$E69</f>
        <v>182.9443721263886</v>
      </c>
    </row>
    <row r="70" spans="4:17" x14ac:dyDescent="0.25">
      <c r="O70" s="52">
        <f>SUM(O65:O69)</f>
        <v>258.01836355668706</v>
      </c>
      <c r="P70" s="52">
        <f>SUM(P65:P69)</f>
        <v>218.01815570454031</v>
      </c>
      <c r="Q70" s="52">
        <f>SUM(Q65:Q69)</f>
        <v>230.27555989873053</v>
      </c>
    </row>
  </sheetData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Simple</vt:lpstr>
      <vt:lpstr>capecodELR</vt:lpstr>
    </vt:vector>
  </TitlesOfParts>
  <Company>AIG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Ortega, Alejandro A.</dc:creator>
  <cp:lastModifiedBy>Ortega, Alejandro A.</cp:lastModifiedBy>
  <dcterms:created xsi:type="dcterms:W3CDTF">2015-03-12T16:21:25Z</dcterms:created>
  <dcterms:modified xsi:type="dcterms:W3CDTF">2015-03-12T17:01:39Z</dcterms:modified>
</cp:coreProperties>
</file>