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20" windowHeight="8685" activeTab="4"/>
  </bookViews>
  <sheets>
    <sheet name="VaR 99 RORAC" sheetId="1" r:id="rId1"/>
    <sheet name="Bonehead" sheetId="2" r:id="rId2"/>
    <sheet name="RAROC" sheetId="3" r:id="rId3"/>
    <sheet name="RORAC" sheetId="4" r:id="rId4"/>
    <sheet name="Demo" sheetId="5" r:id="rId5"/>
  </sheets>
  <definedNames>
    <definedName name="CB_Change" localSheetId="1">'Bonehead'!#REF!,'Bonehead'!#REF!</definedName>
    <definedName name="CB_Change" localSheetId="4">'Demo'!#REF!,'Demo'!#REF!</definedName>
    <definedName name="CB_Change" localSheetId="2">'RAROC'!#REF!,'RAROC'!#REF!</definedName>
    <definedName name="CB_Change" localSheetId="3">'RORAC'!#REF!,'RORAC'!#REF!</definedName>
    <definedName name="CB_Change" localSheetId="0">'VaR 99 RORAC'!#REF!,'VaR 99 RORAC'!#REF!</definedName>
    <definedName name="CB_Change">#REF!,#REF!</definedName>
    <definedName name="CB_Target" localSheetId="1">'Bonehead'!#REF!</definedName>
    <definedName name="CB_Target" localSheetId="4">'Demo'!#REF!</definedName>
    <definedName name="CB_Target" localSheetId="2">'RAROC'!#REF!</definedName>
    <definedName name="CB_Target" localSheetId="3">'RORAC'!#REF!</definedName>
    <definedName name="CB_Target" localSheetId="0">'VaR 99 RORAC'!#REF!</definedName>
    <definedName name="CB_Target">#REF!</definedName>
    <definedName name="Correl" localSheetId="1">'Bonehead'!#REF!</definedName>
    <definedName name="Correl" localSheetId="4">'Demo'!#REF!</definedName>
    <definedName name="Correl" localSheetId="2">'RAROC'!#REF!</definedName>
    <definedName name="Correl" localSheetId="3">'RORAC'!#REF!</definedName>
    <definedName name="Correl" localSheetId="0">'VaR 99 RORAC'!#REF!</definedName>
    <definedName name="Correl">#REF!</definedName>
    <definedName name="SA_Change" localSheetId="1">'Bonehead'!#REF!</definedName>
    <definedName name="SA_Change" localSheetId="4">'Demo'!#REF!</definedName>
    <definedName name="SA_Change" localSheetId="2">'RAROC'!#REF!</definedName>
    <definedName name="SA_Change" localSheetId="3">'RORAC'!#REF!</definedName>
    <definedName name="SA_Change" localSheetId="0">'VaR 99 RORAC'!#REF!</definedName>
    <definedName name="SA_Change">#REF!</definedName>
    <definedName name="SA_Target" localSheetId="1">'Bonehead'!$P$7</definedName>
    <definedName name="SA_Target" localSheetId="4">'Demo'!$P$7</definedName>
    <definedName name="SA_Target" localSheetId="2">'RAROC'!$P$7</definedName>
    <definedName name="SA_Target" localSheetId="3">'RORAC'!$P$7</definedName>
    <definedName name="SA_Target" localSheetId="0">'VaR 99 RORAC'!$P$7</definedName>
    <definedName name="SA_Target">#REF!</definedName>
    <definedName name="solver_adj" localSheetId="1" hidden="1">'Bonehead'!$M$4:$O$4</definedName>
    <definedName name="solver_adj" localSheetId="4" hidden="1">'Demo'!$E$6:$G$6,'Demo'!$M$6</definedName>
    <definedName name="solver_adj" localSheetId="2" hidden="1">'RAROC'!$M$4:$O$4</definedName>
    <definedName name="solver_adj" localSheetId="3" hidden="1">'RORAC'!$M$4:$O$4</definedName>
    <definedName name="solver_adj" localSheetId="0" hidden="1">'VaR 99 RORAC'!$M$4:$O$4</definedName>
    <definedName name="solver_cvg" localSheetId="1" hidden="1">0.0001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cvg" localSheetId="0" hidden="1">0.0001</definedName>
    <definedName name="solver_drv" localSheetId="1" hidden="1">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drv" localSheetId="0" hidden="1">1</definedName>
    <definedName name="solver_est" localSheetId="1" hidden="1">1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est" localSheetId="0" hidden="1">1</definedName>
    <definedName name="solver_itr" localSheetId="1" hidden="1">100</definedName>
    <definedName name="solver_itr" localSheetId="4" hidden="1">100</definedName>
    <definedName name="solver_itr" localSheetId="2" hidden="1">100</definedName>
    <definedName name="solver_itr" localSheetId="3" hidden="1">100</definedName>
    <definedName name="solver_itr" localSheetId="0" hidden="1">100</definedName>
    <definedName name="solver_lhs1" localSheetId="1" hidden="1">'Bonehead'!$P$9</definedName>
    <definedName name="solver_lhs1" localSheetId="4" hidden="1">'Demo'!$P$9</definedName>
    <definedName name="solver_lhs1" localSheetId="2" hidden="1">'RAROC'!$P$9</definedName>
    <definedName name="solver_lhs1" localSheetId="3" hidden="1">'RORAC'!$P$9</definedName>
    <definedName name="solver_lhs1" localSheetId="0" hidden="1">'VaR 99 RORAC'!$P$9</definedName>
    <definedName name="solver_lhs2" localSheetId="1" hidden="1">'Bonehead'!$H$21</definedName>
    <definedName name="solver_lhs2" localSheetId="4" hidden="1">'Demo'!$H$21</definedName>
    <definedName name="solver_lhs2" localSheetId="2" hidden="1">'RAROC'!$H$21</definedName>
    <definedName name="solver_lhs2" localSheetId="3" hidden="1">'RORAC'!$H$21</definedName>
    <definedName name="solver_lhs2" localSheetId="0" hidden="1">'VaR 99 RORAC'!$H$21</definedName>
    <definedName name="solver_lhs2" hidden="1">#REF!</definedName>
    <definedName name="solver_lhs3" localSheetId="1" hidden="1">'Bonehead'!$G$7</definedName>
    <definedName name="solver_lhs3" localSheetId="4" hidden="1">'Demo'!$G$7</definedName>
    <definedName name="solver_lhs3" localSheetId="2" hidden="1">'RAROC'!$G$7</definedName>
    <definedName name="solver_lhs3" localSheetId="3" hidden="1">'RORAC'!$G$7</definedName>
    <definedName name="solver_lhs3" localSheetId="0" hidden="1">'VaR 99 RORAC'!$G$7</definedName>
    <definedName name="solver_lhs3" hidden="1">#REF!</definedName>
    <definedName name="solver_lhs4" localSheetId="1" hidden="1">'Bonehead'!#REF!</definedName>
    <definedName name="solver_lhs4" localSheetId="4" hidden="1">'Demo'!#REF!</definedName>
    <definedName name="solver_lhs4" localSheetId="2" hidden="1">'RAROC'!#REF!</definedName>
    <definedName name="solver_lhs4" localSheetId="3" hidden="1">'RORAC'!#REF!</definedName>
    <definedName name="solver_lhs4" localSheetId="0" hidden="1">'VaR 99 RORAC'!#REF!</definedName>
    <definedName name="solver_lhs4" hidden="1">#REF!</definedName>
    <definedName name="solver_lhs5" localSheetId="1" hidden="1">'Bonehead'!#REF!</definedName>
    <definedName name="solver_lhs5" localSheetId="4" hidden="1">'Demo'!#REF!</definedName>
    <definedName name="solver_lhs5" localSheetId="2" hidden="1">'RAROC'!#REF!</definedName>
    <definedName name="solver_lhs5" localSheetId="3" hidden="1">'RORAC'!#REF!</definedName>
    <definedName name="solver_lhs5" localSheetId="0" hidden="1">'VaR 99 RORAC'!#REF!</definedName>
    <definedName name="solver_lhs5" hidden="1">#REF!</definedName>
    <definedName name="solver_lhs6" localSheetId="1" hidden="1">'Bonehead'!#REF!</definedName>
    <definedName name="solver_lhs6" localSheetId="4" hidden="1">'Demo'!#REF!</definedName>
    <definedName name="solver_lhs6" localSheetId="2" hidden="1">'RAROC'!#REF!</definedName>
    <definedName name="solver_lhs6" localSheetId="3" hidden="1">'RORAC'!#REF!</definedName>
    <definedName name="solver_lhs6" localSheetId="0" hidden="1">'VaR 99 RORAC'!#REF!</definedName>
    <definedName name="solver_lhs6" hidden="1">#REF!</definedName>
    <definedName name="solver_lin" localSheetId="1" hidden="1">2</definedName>
    <definedName name="solver_lin" localSheetId="4" hidden="1">2</definedName>
    <definedName name="solver_lin" localSheetId="2" hidden="1">2</definedName>
    <definedName name="solver_lin" localSheetId="3" hidden="1">2</definedName>
    <definedName name="solver_lin" localSheetId="0" hidden="1">2</definedName>
    <definedName name="solver_neg" localSheetId="1" hidden="1">2</definedName>
    <definedName name="solver_neg" localSheetId="4" hidden="1">2</definedName>
    <definedName name="solver_neg" localSheetId="2" hidden="1">2</definedName>
    <definedName name="solver_neg" localSheetId="3" hidden="1">2</definedName>
    <definedName name="solver_neg" localSheetId="0" hidden="1">2</definedName>
    <definedName name="solver_num" localSheetId="1" hidden="1">1</definedName>
    <definedName name="solver_num" localSheetId="4" hidden="1">2</definedName>
    <definedName name="solver_num" localSheetId="2" hidden="1">1</definedName>
    <definedName name="solver_num" localSheetId="3" hidden="1">1</definedName>
    <definedName name="solver_num" localSheetId="0" hidden="1">0</definedName>
    <definedName name="solver_nwt" localSheetId="1" hidden="1">1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nwt" localSheetId="0" hidden="1">1</definedName>
    <definedName name="solver_opt" localSheetId="1" hidden="1">'Bonehead'!$I$21</definedName>
    <definedName name="solver_opt" localSheetId="4" hidden="1">'Demo'!$H$20</definedName>
    <definedName name="solver_opt" localSheetId="2" hidden="1">'RAROC'!$I$21</definedName>
    <definedName name="solver_opt" localSheetId="3" hidden="1">'RORAC'!$I$21</definedName>
    <definedName name="solver_opt" localSheetId="0" hidden="1">'VaR 99 RORAC'!$I$24</definedName>
    <definedName name="solver_pre" localSheetId="1" hidden="1">0.000001</definedName>
    <definedName name="solver_pre" localSheetId="4" hidden="1">0.000001</definedName>
    <definedName name="solver_pre" localSheetId="2" hidden="1">0.000001</definedName>
    <definedName name="solver_pre" localSheetId="3" hidden="1">0.000001</definedName>
    <definedName name="solver_pre" localSheetId="0" hidden="1">0.000001</definedName>
    <definedName name="solver_rel1" localSheetId="1" hidden="1">2</definedName>
    <definedName name="solver_rel1" localSheetId="4" hidden="1">2</definedName>
    <definedName name="solver_rel1" localSheetId="2" hidden="1">2</definedName>
    <definedName name="solver_rel1" localSheetId="3" hidden="1">2</definedName>
    <definedName name="solver_rel1" localSheetId="0" hidden="1">2</definedName>
    <definedName name="solver_rel2" localSheetId="1" hidden="1">2</definedName>
    <definedName name="solver_rel2" localSheetId="4" hidden="1">2</definedName>
    <definedName name="solver_rel2" localSheetId="2" hidden="1">2</definedName>
    <definedName name="solver_rel2" localSheetId="3" hidden="1">2</definedName>
    <definedName name="solver_rel2" localSheetId="0" hidden="1">2</definedName>
    <definedName name="solver_rel2" hidden="1">2</definedName>
    <definedName name="solver_rel3" localSheetId="1" hidden="1">1</definedName>
    <definedName name="solver_rel3" localSheetId="4" hidden="1">1</definedName>
    <definedName name="solver_rel3" localSheetId="2" hidden="1">1</definedName>
    <definedName name="solver_rel3" localSheetId="3" hidden="1">1</definedName>
    <definedName name="solver_rel3" localSheetId="0" hidden="1">1</definedName>
    <definedName name="solver_rel3" hidden="1">2</definedName>
    <definedName name="solver_rel4" hidden="1">2</definedName>
    <definedName name="solver_rel5" hidden="1">2</definedName>
    <definedName name="solver_rel6" hidden="1">2</definedName>
    <definedName name="solver_rhs1" localSheetId="1" hidden="1">'Bonehead'!$P$10</definedName>
    <definedName name="solver_rhs1" localSheetId="4" hidden="1">'Demo'!$P$10</definedName>
    <definedName name="solver_rhs1" localSheetId="2" hidden="1">'RAROC'!$P$10</definedName>
    <definedName name="solver_rhs1" localSheetId="3" hidden="1">'RORAC'!$P$10</definedName>
    <definedName name="solver_rhs1" localSheetId="0" hidden="1">'VaR 99 RORAC'!$P$10</definedName>
    <definedName name="solver_rhs2" localSheetId="1" hidden="1">0.25</definedName>
    <definedName name="solver_rhs2" localSheetId="4" hidden="1">0.25</definedName>
    <definedName name="solver_rhs2" localSheetId="2" hidden="1">0.25</definedName>
    <definedName name="solver_rhs2" localSheetId="3" hidden="1">0.25</definedName>
    <definedName name="solver_rhs2" localSheetId="0" hidden="1">0.25</definedName>
    <definedName name="solver_rhs2" hidden="1">#REF!</definedName>
    <definedName name="solver_rhs3" localSheetId="1" hidden="1">1</definedName>
    <definedName name="solver_rhs3" localSheetId="4" hidden="1">1</definedName>
    <definedName name="solver_rhs3" localSheetId="2" hidden="1">1</definedName>
    <definedName name="solver_rhs3" localSheetId="3" hidden="1">1</definedName>
    <definedName name="solver_rhs3" localSheetId="0" hidden="1">1</definedName>
    <definedName name="solver_rhs3" hidden="1">#REF!</definedName>
    <definedName name="solver_rhs4" localSheetId="1" hidden="1">'Bonehead'!#REF!</definedName>
    <definedName name="solver_rhs4" localSheetId="4" hidden="1">'Demo'!#REF!</definedName>
    <definedName name="solver_rhs4" localSheetId="2" hidden="1">'RAROC'!#REF!</definedName>
    <definedName name="solver_rhs4" localSheetId="3" hidden="1">'RORAC'!#REF!</definedName>
    <definedName name="solver_rhs4" localSheetId="0" hidden="1">'VaR 99 RORAC'!#REF!</definedName>
    <definedName name="solver_rhs4" hidden="1">#REF!</definedName>
    <definedName name="solver_rhs5" localSheetId="1" hidden="1">'Bonehead'!#REF!</definedName>
    <definedName name="solver_rhs5" localSheetId="4" hidden="1">'Demo'!#REF!</definedName>
    <definedName name="solver_rhs5" localSheetId="2" hidden="1">'RAROC'!#REF!</definedName>
    <definedName name="solver_rhs5" localSheetId="3" hidden="1">'RORAC'!#REF!</definedName>
    <definedName name="solver_rhs5" localSheetId="0" hidden="1">'VaR 99 RORAC'!#REF!</definedName>
    <definedName name="solver_rhs5" hidden="1">#REF!</definedName>
    <definedName name="solver_rhs6" localSheetId="1" hidden="1">'Bonehead'!#REF!</definedName>
    <definedName name="solver_rhs6" localSheetId="4" hidden="1">'Demo'!#REF!</definedName>
    <definedName name="solver_rhs6" localSheetId="2" hidden="1">'RAROC'!#REF!</definedName>
    <definedName name="solver_rhs6" localSheetId="3" hidden="1">'RORAC'!#REF!</definedName>
    <definedName name="solver_rhs6" localSheetId="0" hidden="1">'VaR 99 RORAC'!#REF!</definedName>
    <definedName name="solver_rhs6" hidden="1">#REF!</definedName>
    <definedName name="solver_scl" localSheetId="1" hidden="1">2</definedName>
    <definedName name="solver_scl" localSheetId="4" hidden="1">2</definedName>
    <definedName name="solver_scl" localSheetId="2" hidden="1">2</definedName>
    <definedName name="solver_scl" localSheetId="3" hidden="1">2</definedName>
    <definedName name="solver_scl" localSheetId="0" hidden="1">2</definedName>
    <definedName name="solver_sho" localSheetId="1" hidden="1">2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sho" localSheetId="0" hidden="1">2</definedName>
    <definedName name="solver_tim" localSheetId="1" hidden="1">100</definedName>
    <definedName name="solver_tim" localSheetId="4" hidden="1">100</definedName>
    <definedName name="solver_tim" localSheetId="2" hidden="1">100</definedName>
    <definedName name="solver_tim" localSheetId="3" hidden="1">100</definedName>
    <definedName name="solver_tim" localSheetId="0" hidden="1">100</definedName>
    <definedName name="solver_tol" localSheetId="1" hidden="1">0.05</definedName>
    <definedName name="solver_tol" localSheetId="4" hidden="1">0.05</definedName>
    <definedName name="solver_tol" localSheetId="2" hidden="1">0.05</definedName>
    <definedName name="solver_tol" localSheetId="3" hidden="1">0.05</definedName>
    <definedName name="solver_tol" localSheetId="0" hidden="1">0.05</definedName>
    <definedName name="solver_typ" localSheetId="1" hidden="1">2</definedName>
    <definedName name="solver_typ" localSheetId="4" hidden="1">1</definedName>
    <definedName name="solver_typ" localSheetId="2" hidden="1">2</definedName>
    <definedName name="solver_typ" localSheetId="3" hidden="1">2</definedName>
    <definedName name="solver_typ" localSheetId="0" hidden="1">3</definedName>
    <definedName name="solver_val" localSheetId="1" hidden="1">0</definedName>
    <definedName name="solver_val" localSheetId="4" hidden="1">0</definedName>
    <definedName name="solver_val" localSheetId="2" hidden="1">0</definedName>
    <definedName name="solver_val" localSheetId="3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<sst xmlns="http://schemas.openxmlformats.org/spreadsheetml/2006/main" count="275" uniqueCount="53">
  <si>
    <t>TOTAL</t>
  </si>
  <si>
    <t>Log N Mu</t>
  </si>
  <si>
    <t>LOB 1</t>
  </si>
  <si>
    <t>LOB 2</t>
  </si>
  <si>
    <t>LOB 3</t>
  </si>
  <si>
    <t>Rental Fee</t>
  </si>
  <si>
    <t>Loss Distributions</t>
  </si>
  <si>
    <t>Iteration</t>
  </si>
  <si>
    <t>1) Loss Generator</t>
  </si>
  <si>
    <t>Capital Usage Charge Adj Factor Due to Reserves</t>
  </si>
  <si>
    <t>(A) Rental Fee</t>
  </si>
  <si>
    <t>3) Capital Usage Calculation</t>
  </si>
  <si>
    <t>PF Cap Usage Cost</t>
  </si>
  <si>
    <t>LOB 1 Alloc</t>
  </si>
  <si>
    <t>LOB 2 Alloc</t>
  </si>
  <si>
    <t>LOB 3 Alloc</t>
  </si>
  <si>
    <t>Usage Cost as % of Capital</t>
  </si>
  <si>
    <t>EVA $</t>
  </si>
  <si>
    <t>Return $</t>
  </si>
  <si>
    <t>Log N Sigma (~CV)</t>
  </si>
  <si>
    <t>Total Req Prem Cap</t>
  </si>
  <si>
    <t>Max Req Prem Capital</t>
  </si>
  <si>
    <t>Consumption Charge</t>
  </si>
  <si>
    <t>Plan Loss Ratio</t>
  </si>
  <si>
    <t>Plan Premium</t>
  </si>
  <si>
    <t>Random Numbers</t>
  </si>
  <si>
    <t>Profit Margin</t>
  </si>
  <si>
    <t>Variable Expense Ratio</t>
  </si>
  <si>
    <t>Required Premium Capital</t>
  </si>
  <si>
    <t>Required Capital Charge on Premium</t>
  </si>
  <si>
    <t>Expected Loss Ratio</t>
  </si>
  <si>
    <t>Expected Loss</t>
  </si>
  <si>
    <t>2) Deviations From Plan</t>
  </si>
  <si>
    <t>Plan Loss $</t>
  </si>
  <si>
    <t>Return</t>
  </si>
  <si>
    <t>(B) Consumption Charge Within Required Capital</t>
  </si>
  <si>
    <t>(C) Consumption Charge Beyond Required Capital</t>
  </si>
  <si>
    <t>Premium</t>
  </si>
  <si>
    <t>Required Capital</t>
  </si>
  <si>
    <t>Expected Capital Usage $ Cost</t>
  </si>
  <si>
    <t>4) Portfolio Evaluation Metrics</t>
  </si>
  <si>
    <t>Shared Asset Demo Model</t>
  </si>
  <si>
    <t>3) Capital Usage Costs</t>
  </si>
  <si>
    <t>Consumption Scenarios</t>
  </si>
  <si>
    <t>P [Exceeding Required Capital]</t>
  </si>
  <si>
    <t>Shared Asset Demo Model - RAROC</t>
  </si>
  <si>
    <t>Shared Asset Demo Model - RORAC</t>
  </si>
  <si>
    <t>4) Portfolio Evaluation Metrics - RORAC</t>
  </si>
  <si>
    <t>4) Portfolio Evaluation Metrics - RAROC</t>
  </si>
  <si>
    <t>4) Portfolio Evaluation Metrics - VaR(99%) RORAC</t>
  </si>
  <si>
    <t>Shared Asset Demo Model - VaR(99%) RORAC</t>
  </si>
  <si>
    <t>Shared Asset Demo Model - Bonehead RORAC</t>
  </si>
  <si>
    <t>4) Portfolio Evaluation Metrics - Bonehead RORAC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</si>
</sst>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"/>
    <numFmt numFmtId="168" formatCode="0.000"/>
    <numFmt numFmtId="169" formatCode="0.0000"/>
    <numFmt numFmtId="170" formatCode="_(* #,##0.0_);_(* \(#,##0.0\);_(* &quot;-&quot;?_);_(@_)"/>
    <numFmt numFmtId="171" formatCode="_(* #,##0.000_);_(* \(#,##0.000\);_(* &quot;-&quot;??_);_(@_)"/>
    <numFmt numFmtId="172" formatCode="_(* #,##0.000_);_(* \(#,##0.000\);_(* &quot;-&quot;???_);_(@_)"/>
    <numFmt numFmtId="173" formatCode="0.0000000"/>
    <numFmt numFmtId="174" formatCode="0.000000"/>
    <numFmt numFmtId="175" formatCode="0.00000"/>
    <numFmt numFmtId="176" formatCode="_(* #,##0.0000_);_(* \(#,##0.0000\);_(* &quot;-&quot;??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8"/>
      <color indexed="17"/>
      <name val="Arial"/>
      <family val="2"/>
    </font>
    <font>
      <b/>
      <i/>
      <sz val="10"/>
      <name val="Arial"/>
      <family val="2"/>
    </font>
    <font>
      <b/>
      <sz val="12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/>
    </xf>
    <xf numFmtId="10" fontId="3" fillId="0" borderId="2" xfId="19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1" fontId="0" fillId="0" borderId="0" xfId="0" applyNumberFormat="1" applyFont="1" applyFill="1" applyBorder="1" applyAlignment="1">
      <alignment/>
    </xf>
    <xf numFmtId="166" fontId="5" fillId="2" borderId="1" xfId="19" applyNumberFormat="1" applyFont="1" applyFill="1" applyBorder="1" applyAlignment="1">
      <alignment/>
    </xf>
    <xf numFmtId="166" fontId="5" fillId="2" borderId="2" xfId="19" applyNumberFormat="1" applyFont="1" applyFill="1" applyBorder="1" applyAlignment="1">
      <alignment/>
    </xf>
    <xf numFmtId="166" fontId="5" fillId="2" borderId="3" xfId="19" applyNumberFormat="1" applyFont="1" applyFill="1" applyBorder="1" applyAlignment="1">
      <alignment/>
    </xf>
    <xf numFmtId="10" fontId="3" fillId="0" borderId="4" xfId="19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6" fontId="5" fillId="2" borderId="6" xfId="19" applyNumberFormat="1" applyFont="1" applyFill="1" applyBorder="1" applyAlignment="1">
      <alignment horizontal="right"/>
    </xf>
    <xf numFmtId="166" fontId="5" fillId="2" borderId="7" xfId="19" applyNumberFormat="1" applyFont="1" applyFill="1" applyBorder="1" applyAlignment="1">
      <alignment horizontal="right"/>
    </xf>
    <xf numFmtId="166" fontId="5" fillId="2" borderId="8" xfId="19" applyNumberFormat="1" applyFont="1" applyFill="1" applyBorder="1" applyAlignment="1">
      <alignment horizontal="right"/>
    </xf>
    <xf numFmtId="10" fontId="3" fillId="0" borderId="4" xfId="19" applyNumberFormat="1" applyFont="1" applyFill="1" applyBorder="1" applyAlignment="1">
      <alignment horizontal="right"/>
    </xf>
    <xf numFmtId="166" fontId="0" fillId="0" borderId="0" xfId="19" applyNumberFormat="1" applyFont="1" applyBorder="1" applyAlignment="1">
      <alignment/>
    </xf>
    <xf numFmtId="164" fontId="5" fillId="2" borderId="0" xfId="15" applyNumberFormat="1" applyFont="1" applyFill="1" applyBorder="1" applyAlignment="1">
      <alignment/>
    </xf>
    <xf numFmtId="164" fontId="3" fillId="0" borderId="5" xfId="0" applyNumberFormat="1" applyFont="1" applyBorder="1" applyAlignment="1">
      <alignment horizontal="right"/>
    </xf>
    <xf numFmtId="166" fontId="5" fillId="2" borderId="9" xfId="19" applyNumberFormat="1" applyFont="1" applyFill="1" applyBorder="1" applyAlignment="1">
      <alignment/>
    </xf>
    <xf numFmtId="166" fontId="5" fillId="2" borderId="0" xfId="19" applyNumberFormat="1" applyFont="1" applyFill="1" applyBorder="1" applyAlignment="1">
      <alignment/>
    </xf>
    <xf numFmtId="164" fontId="0" fillId="0" borderId="0" xfId="15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horizontal="right"/>
    </xf>
    <xf numFmtId="164" fontId="0" fillId="0" borderId="7" xfId="15" applyNumberFormat="1" applyFont="1" applyBorder="1" applyAlignment="1">
      <alignment/>
    </xf>
    <xf numFmtId="10" fontId="3" fillId="0" borderId="6" xfId="19" applyNumberFormat="1" applyFont="1" applyFill="1" applyBorder="1" applyAlignment="1">
      <alignment horizontal="right"/>
    </xf>
    <xf numFmtId="166" fontId="0" fillId="0" borderId="7" xfId="19" applyNumberFormat="1" applyFont="1" applyBorder="1" applyAlignment="1">
      <alignment/>
    </xf>
    <xf numFmtId="166" fontId="0" fillId="0" borderId="8" xfId="19" applyNumberFormat="1" applyFont="1" applyBorder="1" applyAlignment="1">
      <alignment/>
    </xf>
    <xf numFmtId="166" fontId="0" fillId="0" borderId="2" xfId="19" applyNumberFormat="1" applyFont="1" applyBorder="1" applyAlignment="1">
      <alignment/>
    </xf>
    <xf numFmtId="166" fontId="0" fillId="0" borderId="3" xfId="19" applyNumberFormat="1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41" fontId="0" fillId="0" borderId="5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41" fontId="0" fillId="0" borderId="8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0" fillId="0" borderId="8" xfId="15" applyNumberFormat="1" applyFont="1" applyBorder="1" applyAlignment="1">
      <alignment/>
    </xf>
    <xf numFmtId="4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6" fontId="6" fillId="0" borderId="5" xfId="19" applyNumberFormat="1" applyFont="1" applyBorder="1" applyAlignment="1">
      <alignment/>
    </xf>
    <xf numFmtId="0" fontId="1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0" fontId="3" fillId="0" borderId="4" xfId="0" applyFont="1" applyFill="1" applyBorder="1" applyAlignment="1">
      <alignment horizontal="right"/>
    </xf>
    <xf numFmtId="164" fontId="0" fillId="0" borderId="0" xfId="15" applyNumberFormat="1" applyFont="1" applyFill="1" applyBorder="1" applyAlignment="1">
      <alignment/>
    </xf>
    <xf numFmtId="0" fontId="3" fillId="0" borderId="0" xfId="0" applyFont="1" applyAlignment="1">
      <alignment/>
    </xf>
    <xf numFmtId="166" fontId="0" fillId="0" borderId="0" xfId="19" applyNumberFormat="1" applyFont="1" applyFill="1" applyBorder="1" applyAlignment="1">
      <alignment/>
    </xf>
    <xf numFmtId="164" fontId="0" fillId="0" borderId="7" xfId="15" applyNumberFormat="1" applyFont="1" applyFill="1" applyBorder="1" applyAlignment="1">
      <alignment/>
    </xf>
    <xf numFmtId="43" fontId="5" fillId="2" borderId="12" xfId="15" applyFont="1" applyFill="1" applyBorder="1" applyAlignment="1">
      <alignment/>
    </xf>
    <xf numFmtId="164" fontId="0" fillId="0" borderId="0" xfId="15" applyNumberFormat="1" applyFont="1" applyAlignment="1">
      <alignment/>
    </xf>
    <xf numFmtId="164" fontId="5" fillId="2" borderId="12" xfId="15" applyNumberFormat="1" applyFont="1" applyFill="1" applyBorder="1" applyAlignment="1">
      <alignment/>
    </xf>
    <xf numFmtId="0" fontId="4" fillId="0" borderId="1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0" fontId="7" fillId="3" borderId="4" xfId="19" applyNumberFormat="1" applyFont="1" applyFill="1" applyBorder="1" applyAlignment="1">
      <alignment horizontal="right"/>
    </xf>
    <xf numFmtId="166" fontId="5" fillId="3" borderId="0" xfId="19" applyNumberFormat="1" applyFont="1" applyFill="1" applyBorder="1" applyAlignment="1">
      <alignment/>
    </xf>
    <xf numFmtId="166" fontId="5" fillId="3" borderId="5" xfId="19" applyNumberFormat="1" applyFont="1" applyFill="1" applyBorder="1" applyAlignment="1">
      <alignment/>
    </xf>
    <xf numFmtId="164" fontId="5" fillId="3" borderId="0" xfId="0" applyNumberFormat="1" applyFont="1" applyFill="1" applyBorder="1" applyAlignment="1">
      <alignment/>
    </xf>
    <xf numFmtId="164" fontId="5" fillId="3" borderId="5" xfId="0" applyNumberFormat="1" applyFont="1" applyFill="1" applyBorder="1" applyAlignment="1">
      <alignment/>
    </xf>
    <xf numFmtId="43" fontId="3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66" fontId="0" fillId="0" borderId="5" xfId="19" applyNumberFormat="1" applyFont="1" applyBorder="1" applyAlignment="1">
      <alignment/>
    </xf>
    <xf numFmtId="164" fontId="6" fillId="4" borderId="9" xfId="0" applyNumberFormat="1" applyFont="1" applyFill="1" applyBorder="1" applyAlignment="1">
      <alignment/>
    </xf>
    <xf numFmtId="166" fontId="0" fillId="0" borderId="12" xfId="19" applyNumberFormat="1" applyFont="1" applyFill="1" applyBorder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129"/>
  <sheetViews>
    <sheetView zoomScale="120" zoomScaleNormal="120" workbookViewId="0" topLeftCell="D1">
      <selection activeCell="D1" sqref="D1"/>
    </sheetView>
  </sheetViews>
  <sheetFormatPr defaultColWidth="9.140625" defaultRowHeight="12.75"/>
  <cols>
    <col min="1" max="3" width="0" style="2" hidden="1" customWidth="1"/>
    <col min="4" max="4" width="29.00390625" style="2" customWidth="1"/>
    <col min="5" max="7" width="11.57421875" style="2" customWidth="1"/>
    <col min="8" max="8" width="14.421875" style="2" bestFit="1" customWidth="1"/>
    <col min="9" max="12" width="15.28125" style="2" customWidth="1"/>
    <col min="13" max="13" width="13.8515625" style="2" customWidth="1"/>
    <col min="14" max="14" width="19.28125" style="2" customWidth="1"/>
    <col min="15" max="15" width="16.421875" style="2" customWidth="1"/>
    <col min="16" max="16" width="22.28125" style="2" customWidth="1"/>
    <col min="17" max="17" width="32.421875" style="2" customWidth="1"/>
    <col min="18" max="23" width="13.57421875" style="2" customWidth="1"/>
    <col min="24" max="16384" width="9.140625" style="2" customWidth="1"/>
  </cols>
  <sheetData>
    <row r="1" spans="4:10" ht="23.25">
      <c r="D1" s="1" t="s">
        <v>50</v>
      </c>
      <c r="E1" s="1"/>
      <c r="F1" s="1"/>
      <c r="G1" s="1"/>
      <c r="H1" s="1"/>
      <c r="I1" s="1"/>
      <c r="J1" s="1"/>
    </row>
    <row r="2" spans="4:16" ht="15.75">
      <c r="D2" s="3" t="s">
        <v>8</v>
      </c>
      <c r="E2" s="4"/>
      <c r="F2" s="4"/>
      <c r="G2" s="4"/>
      <c r="H2" s="5"/>
      <c r="J2" s="6"/>
      <c r="K2" s="4"/>
      <c r="L2" s="4"/>
      <c r="M2" s="7" t="s">
        <v>11</v>
      </c>
      <c r="N2" s="4"/>
      <c r="O2" s="8"/>
      <c r="P2" s="5"/>
    </row>
    <row r="3" spans="4:16" ht="15.75">
      <c r="D3" s="9"/>
      <c r="E3" s="10" t="s">
        <v>2</v>
      </c>
      <c r="F3" s="10" t="s">
        <v>3</v>
      </c>
      <c r="G3" s="10" t="s">
        <v>4</v>
      </c>
      <c r="H3" s="11" t="s">
        <v>0</v>
      </c>
      <c r="I3" s="12"/>
      <c r="J3" s="9"/>
      <c r="K3" s="13"/>
      <c r="L3" s="13"/>
      <c r="M3" s="10" t="s">
        <v>2</v>
      </c>
      <c r="N3" s="10" t="s">
        <v>3</v>
      </c>
      <c r="O3" s="10" t="s">
        <v>4</v>
      </c>
      <c r="P3" s="14"/>
    </row>
    <row r="4" spans="4:16" ht="12.75">
      <c r="D4" s="16" t="s">
        <v>1</v>
      </c>
      <c r="E4" s="17">
        <f>LN(E6)-0.5*(E5^2)</f>
        <v>13.770510557964274</v>
      </c>
      <c r="F4" s="17">
        <f>LN(F6)-0.5*(F5^2)</f>
        <v>13.690510557964274</v>
      </c>
      <c r="G4" s="17">
        <f>LN(G6)-0.5*(G5^2)</f>
        <v>13.570510557964274</v>
      </c>
      <c r="H4" s="11"/>
      <c r="I4" s="13"/>
      <c r="J4" s="9"/>
      <c r="K4" s="13"/>
      <c r="L4" s="83" t="s">
        <v>29</v>
      </c>
      <c r="M4" s="18">
        <v>0.15620501442814683</v>
      </c>
      <c r="N4" s="19">
        <f>M4*J26/I26</f>
        <v>0.41281127340011714</v>
      </c>
      <c r="O4" s="20">
        <f>M4*K26/I26</f>
        <v>0.6659615951596927</v>
      </c>
      <c r="P4" s="85">
        <f>SUMPRODUCT(M4:O4,$E$9:$G$9)/SUM($E$9:$G$9)</f>
        <v>0.41165929432931886</v>
      </c>
    </row>
    <row r="5" spans="4:22" ht="12.75">
      <c r="D5" s="16" t="s">
        <v>19</v>
      </c>
      <c r="E5" s="32">
        <v>0.3</v>
      </c>
      <c r="F5" s="32">
        <v>0.5</v>
      </c>
      <c r="G5" s="32">
        <v>0.7</v>
      </c>
      <c r="H5" s="11"/>
      <c r="I5" s="10"/>
      <c r="J5" s="9"/>
      <c r="K5" s="13"/>
      <c r="L5" s="83" t="s">
        <v>9</v>
      </c>
      <c r="M5" s="24">
        <v>1</v>
      </c>
      <c r="N5" s="25">
        <v>1</v>
      </c>
      <c r="O5" s="26">
        <v>1</v>
      </c>
      <c r="P5" s="85">
        <f>SUMPRODUCT(M5:O5,$E$9:$G$9)/SUM($E$9:$G$9)</f>
        <v>1</v>
      </c>
      <c r="V5" s="66"/>
    </row>
    <row r="6" spans="4:22" ht="12.75">
      <c r="D6" s="16" t="s">
        <v>31</v>
      </c>
      <c r="E6" s="29">
        <v>1000000</v>
      </c>
      <c r="F6" s="29">
        <v>1000000</v>
      </c>
      <c r="G6" s="29">
        <v>1000000</v>
      </c>
      <c r="H6" s="30">
        <f>SUM(E6:G6)</f>
        <v>3000000</v>
      </c>
      <c r="I6" s="10"/>
      <c r="J6" s="9"/>
      <c r="K6" s="13"/>
      <c r="L6" s="83" t="s">
        <v>10</v>
      </c>
      <c r="M6" s="31">
        <v>0.05</v>
      </c>
      <c r="N6" s="13"/>
      <c r="O6" s="13"/>
      <c r="P6" s="14"/>
      <c r="V6" s="66"/>
    </row>
    <row r="7" spans="4:22" ht="12.75">
      <c r="D7" s="16" t="s">
        <v>26</v>
      </c>
      <c r="E7" s="32">
        <v>0.05</v>
      </c>
      <c r="F7" s="32">
        <v>0.05</v>
      </c>
      <c r="G7" s="32">
        <v>0.05</v>
      </c>
      <c r="H7" s="11"/>
      <c r="I7" s="10"/>
      <c r="J7" s="9"/>
      <c r="K7" s="13"/>
      <c r="L7" s="83" t="s">
        <v>35</v>
      </c>
      <c r="M7" s="87">
        <f>M6*N7</f>
        <v>0.1</v>
      </c>
      <c r="N7" s="72">
        <v>2</v>
      </c>
      <c r="O7" s="13"/>
      <c r="P7" s="14"/>
      <c r="V7" s="66"/>
    </row>
    <row r="8" spans="4:16" ht="12.75">
      <c r="D8" s="67" t="s">
        <v>27</v>
      </c>
      <c r="E8" s="32">
        <v>0</v>
      </c>
      <c r="F8" s="32">
        <v>0</v>
      </c>
      <c r="G8" s="32">
        <v>0</v>
      </c>
      <c r="H8" s="14"/>
      <c r="I8" s="10"/>
      <c r="J8" s="9"/>
      <c r="K8" s="13"/>
      <c r="L8" s="83" t="s">
        <v>36</v>
      </c>
      <c r="M8" s="87">
        <f>N8*M6</f>
        <v>0.30000000000000004</v>
      </c>
      <c r="N8" s="72">
        <v>6</v>
      </c>
      <c r="O8" s="13"/>
      <c r="P8" s="34" t="s">
        <v>20</v>
      </c>
    </row>
    <row r="9" spans="4:23" ht="12.75">
      <c r="D9" s="16" t="s">
        <v>24</v>
      </c>
      <c r="E9" s="68">
        <f>E6/(1-E7-E8)</f>
        <v>1052631.5789473685</v>
      </c>
      <c r="F9" s="68">
        <f>F6/(1-F7-F8)</f>
        <v>1052631.5789473685</v>
      </c>
      <c r="G9" s="68">
        <f>G6/(1-G7-G8)</f>
        <v>1052631.5789473685</v>
      </c>
      <c r="H9" s="30">
        <f>SUM(E9:G9)</f>
        <v>3157894.7368421056</v>
      </c>
      <c r="I9" s="10"/>
      <c r="J9" s="37"/>
      <c r="K9" s="38"/>
      <c r="L9" s="84" t="s">
        <v>28</v>
      </c>
      <c r="M9" s="40">
        <f>M4*E9</f>
        <v>164426.3309769967</v>
      </c>
      <c r="N9" s="40">
        <f>N4*F9</f>
        <v>434538.18252643914</v>
      </c>
      <c r="O9" s="40">
        <f>O4*G9</f>
        <v>701012.2054312555</v>
      </c>
      <c r="P9" s="86">
        <f>SUM(M9:O9)</f>
        <v>1299976.7189346913</v>
      </c>
      <c r="W9" s="70"/>
    </row>
    <row r="10" spans="4:16" ht="12.75">
      <c r="D10" s="16" t="s">
        <v>30</v>
      </c>
      <c r="E10" s="70">
        <f>E6/E9</f>
        <v>0.9499999999999998</v>
      </c>
      <c r="F10" s="70">
        <f>F6/F9</f>
        <v>0.9499999999999998</v>
      </c>
      <c r="G10" s="70">
        <f>G6/G9</f>
        <v>0.9499999999999998</v>
      </c>
      <c r="H10" s="11"/>
      <c r="I10" s="10"/>
      <c r="M10" s="62"/>
      <c r="O10" s="65" t="s">
        <v>21</v>
      </c>
      <c r="P10" s="74">
        <v>1300000</v>
      </c>
    </row>
    <row r="11" spans="4:15" ht="12.75">
      <c r="D11" s="16" t="s">
        <v>18</v>
      </c>
      <c r="E11" s="22">
        <f>E9*E7</f>
        <v>52631.57894736843</v>
      </c>
      <c r="F11" s="22">
        <f>F9*F7</f>
        <v>52631.57894736843</v>
      </c>
      <c r="G11" s="22">
        <f>G9*G7</f>
        <v>52631.57894736843</v>
      </c>
      <c r="H11" s="30">
        <f>SUM(E11:G11)</f>
        <v>157894.73684210528</v>
      </c>
      <c r="I11" s="10"/>
      <c r="M11" s="62"/>
      <c r="O11" s="65"/>
    </row>
    <row r="12" spans="4:15" ht="12.75">
      <c r="D12" s="16" t="s">
        <v>23</v>
      </c>
      <c r="E12" s="32">
        <f>E10</f>
        <v>0.9499999999999998</v>
      </c>
      <c r="F12" s="32">
        <f>F10</f>
        <v>0.9499999999999998</v>
      </c>
      <c r="G12" s="32">
        <f>G10</f>
        <v>0.9499999999999998</v>
      </c>
      <c r="H12" s="11"/>
      <c r="I12" s="10"/>
      <c r="L12" s="62"/>
      <c r="M12" s="62"/>
      <c r="O12" s="65"/>
    </row>
    <row r="13" spans="4:22" ht="12.75">
      <c r="D13" s="35" t="s">
        <v>33</v>
      </c>
      <c r="E13" s="71">
        <f>E12*E9</f>
        <v>1000000</v>
      </c>
      <c r="F13" s="71">
        <f>F12*F9</f>
        <v>1000000</v>
      </c>
      <c r="G13" s="71">
        <f>G12*G9</f>
        <v>1000000</v>
      </c>
      <c r="H13" s="36">
        <f>SUM(E13:G13)</f>
        <v>3000000</v>
      </c>
      <c r="I13" s="10"/>
      <c r="L13" s="62"/>
      <c r="N13" s="62"/>
      <c r="V13" s="62"/>
    </row>
    <row r="14" spans="4:22" ht="15.75">
      <c r="D14" s="75" t="s">
        <v>49</v>
      </c>
      <c r="E14" s="4"/>
      <c r="F14" s="4"/>
      <c r="G14" s="4"/>
      <c r="H14" s="5"/>
      <c r="I14" s="10"/>
      <c r="L14" s="62"/>
      <c r="N14" s="62"/>
      <c r="V14" s="62"/>
    </row>
    <row r="15" spans="4:22" ht="15.75">
      <c r="D15" s="15"/>
      <c r="E15" s="10" t="s">
        <v>2</v>
      </c>
      <c r="F15" s="10" t="s">
        <v>3</v>
      </c>
      <c r="G15" s="10" t="s">
        <v>4</v>
      </c>
      <c r="H15" s="11" t="s">
        <v>0</v>
      </c>
      <c r="I15" s="10"/>
      <c r="L15" s="62"/>
      <c r="N15" s="62"/>
      <c r="V15" s="62"/>
    </row>
    <row r="16" spans="4:22" ht="12.75">
      <c r="D16" s="21" t="s">
        <v>37</v>
      </c>
      <c r="E16" s="63">
        <f>E9</f>
        <v>1052631.5789473685</v>
      </c>
      <c r="F16" s="63">
        <f>F9</f>
        <v>1052631.5789473685</v>
      </c>
      <c r="G16" s="63">
        <f>G9</f>
        <v>1052631.5789473685</v>
      </c>
      <c r="H16" s="23">
        <f>SUM(E16:G16)</f>
        <v>3157894.7368421056</v>
      </c>
      <c r="I16" s="10"/>
      <c r="L16" s="62"/>
      <c r="N16" s="62"/>
      <c r="V16" s="62"/>
    </row>
    <row r="17" spans="4:22" ht="12.75">
      <c r="D17" s="21" t="s">
        <v>38</v>
      </c>
      <c r="E17" s="63">
        <f>M9</f>
        <v>164426.3309769967</v>
      </c>
      <c r="F17" s="63">
        <f>N9</f>
        <v>434538.18252643914</v>
      </c>
      <c r="G17" s="63">
        <f>O9</f>
        <v>701012.2054312555</v>
      </c>
      <c r="H17" s="23">
        <f>SUM(E17:G17)</f>
        <v>1299976.7189346913</v>
      </c>
      <c r="I17" s="10"/>
      <c r="L17" s="62"/>
      <c r="N17" s="62"/>
      <c r="V17" s="62"/>
    </row>
    <row r="18" spans="4:22" ht="12.75">
      <c r="D18" s="21" t="s">
        <v>34</v>
      </c>
      <c r="E18" s="33">
        <f>E11</f>
        <v>52631.57894736843</v>
      </c>
      <c r="F18" s="33">
        <f>F11</f>
        <v>52631.57894736843</v>
      </c>
      <c r="G18" s="33">
        <f>G11</f>
        <v>52631.57894736843</v>
      </c>
      <c r="H18" s="23">
        <f>H11</f>
        <v>157894.73684210528</v>
      </c>
      <c r="I18" s="10"/>
      <c r="L18" s="62"/>
      <c r="N18" s="62"/>
      <c r="V18" s="62"/>
    </row>
    <row r="19" spans="4:22" ht="12.75">
      <c r="D19" s="21" t="s">
        <v>39</v>
      </c>
      <c r="E19" s="33">
        <f>AVERAGE(R30:R129)+$M$6*M$9*M$5</f>
        <v>15001.934042670464</v>
      </c>
      <c r="F19" s="33">
        <f>AVERAGE(S30:S129)+$M$6*N$9*N$5</f>
        <v>38378.31837937265</v>
      </c>
      <c r="G19" s="33">
        <f>AVERAGE(T30:T129)+$M$6*O$9*O$5</f>
        <v>66624.73708526688</v>
      </c>
      <c r="H19" s="23">
        <f>SUM(E19:G19)</f>
        <v>120004.98950731</v>
      </c>
      <c r="I19" s="10"/>
      <c r="L19" s="62"/>
      <c r="N19" s="62"/>
      <c r="V19" s="62"/>
    </row>
    <row r="20" spans="4:22" ht="12.75">
      <c r="D20" s="77" t="s">
        <v>17</v>
      </c>
      <c r="E20" s="80">
        <f>E18-E19</f>
        <v>37629.64490469796</v>
      </c>
      <c r="F20" s="80">
        <f>F18-F19</f>
        <v>14253.260567995778</v>
      </c>
      <c r="G20" s="80">
        <f>G18-G19</f>
        <v>-13993.158137898456</v>
      </c>
      <c r="H20" s="81">
        <f>H18-H19</f>
        <v>37889.74733479528</v>
      </c>
      <c r="I20" s="82"/>
      <c r="L20" s="62"/>
      <c r="N20" s="62"/>
      <c r="V20" s="62"/>
    </row>
    <row r="21" spans="4:22" ht="12.75">
      <c r="D21" s="77" t="s">
        <v>16</v>
      </c>
      <c r="E21" s="78">
        <f>E19/M9</f>
        <v>0.09123802710631085</v>
      </c>
      <c r="F21" s="78">
        <f>F19/N9</f>
        <v>0.08831978390538224</v>
      </c>
      <c r="G21" s="78">
        <f>G19/O9</f>
        <v>0.09504076615082618</v>
      </c>
      <c r="H21" s="79">
        <f>H19/P9</f>
        <v>0.09231318358197371</v>
      </c>
      <c r="I21" s="88"/>
      <c r="L21" s="62"/>
      <c r="N21" s="62"/>
      <c r="V21" s="62"/>
    </row>
    <row r="22" spans="4:22" ht="12.75">
      <c r="D22" s="27" t="s">
        <v>5</v>
      </c>
      <c r="E22" s="28">
        <f>$M$6*$M$5</f>
        <v>0.05</v>
      </c>
      <c r="F22" s="28">
        <f>$M$6*$M$5</f>
        <v>0.05</v>
      </c>
      <c r="G22" s="28">
        <f>$M$6*$M$5</f>
        <v>0.05</v>
      </c>
      <c r="H22" s="64">
        <f>$M$6</f>
        <v>0.05</v>
      </c>
      <c r="I22" s="10"/>
      <c r="L22" s="62"/>
      <c r="N22" s="62"/>
      <c r="V22" s="62"/>
    </row>
    <row r="23" spans="4:22" ht="12.75">
      <c r="D23" s="27" t="s">
        <v>22</v>
      </c>
      <c r="E23" s="28">
        <f>E21-E22</f>
        <v>0.041238027106310846</v>
      </c>
      <c r="F23" s="28">
        <f>F21-F22</f>
        <v>0.03831978390538224</v>
      </c>
      <c r="G23" s="28">
        <f>G21-G22</f>
        <v>0.04504076615082618</v>
      </c>
      <c r="H23" s="64">
        <f>H21-H22</f>
        <v>0.04231318358197371</v>
      </c>
      <c r="I23" s="10"/>
      <c r="L23" s="62"/>
      <c r="N23" s="62"/>
      <c r="V23" s="62"/>
    </row>
    <row r="24" spans="4:22" ht="12.75">
      <c r="D24" s="41" t="s">
        <v>44</v>
      </c>
      <c r="E24" s="42">
        <f>COUNTIF(I30:I129,"&lt;="&amp;-M9)/COUNT(I30:I129)</f>
        <v>0.29</v>
      </c>
      <c r="F24" s="42">
        <f>COUNTIF(J30:J129,"&lt;="&amp;-N9)/COUNT(J30:J129)</f>
        <v>0.16</v>
      </c>
      <c r="G24" s="42">
        <f>COUNTIF(K30:K129,"&lt;="&amp;-O9)/COUNT(K30:K129)</f>
        <v>0.16</v>
      </c>
      <c r="H24" s="43">
        <f>COUNTIF(L30:L129,"&lt;="&amp;-P9)/COUNT(L30:L129)</f>
        <v>0.09</v>
      </c>
      <c r="I24" s="88"/>
      <c r="L24" s="62"/>
      <c r="N24" s="62"/>
      <c r="V24" s="62"/>
    </row>
    <row r="25" spans="4:22" ht="12.75">
      <c r="D25" s="10"/>
      <c r="E25" s="68"/>
      <c r="F25" s="68"/>
      <c r="G25" s="68"/>
      <c r="H25" s="76"/>
      <c r="I25" s="10"/>
      <c r="L25" s="62"/>
      <c r="N25" s="62"/>
      <c r="O25" s="62"/>
      <c r="V25" s="62"/>
    </row>
    <row r="26" spans="9:12" ht="12.75">
      <c r="I26" s="63">
        <f>MIN(I30:I129)</f>
        <v>-1092155.231264727</v>
      </c>
      <c r="J26" s="63">
        <f>MIN(J30:J129)</f>
        <v>-2886296.53420237</v>
      </c>
      <c r="K26" s="63">
        <f>MIN(K30:K129)</f>
        <v>-4656274.592962115</v>
      </c>
      <c r="L26" s="63">
        <f>SUM(I26:K26)</f>
        <v>-8634726.358429212</v>
      </c>
    </row>
    <row r="27" spans="4:20" ht="15.75">
      <c r="D27" s="6"/>
      <c r="E27" s="4"/>
      <c r="F27" s="4"/>
      <c r="G27" s="4"/>
      <c r="H27" s="5"/>
      <c r="I27" s="3" t="s">
        <v>32</v>
      </c>
      <c r="J27" s="4"/>
      <c r="K27" s="44"/>
      <c r="L27" s="45"/>
      <c r="M27" s="3" t="s">
        <v>43</v>
      </c>
      <c r="N27" s="4"/>
      <c r="O27" s="44"/>
      <c r="P27" s="45"/>
      <c r="Q27" s="3" t="s">
        <v>42</v>
      </c>
      <c r="R27" s="4"/>
      <c r="S27" s="44"/>
      <c r="T27" s="45"/>
    </row>
    <row r="28" spans="1:20" ht="12.75">
      <c r="A28" s="69" t="s">
        <v>25</v>
      </c>
      <c r="D28" s="9"/>
      <c r="E28" s="13"/>
      <c r="F28" s="10" t="s">
        <v>6</v>
      </c>
      <c r="G28" s="13"/>
      <c r="H28" s="14"/>
      <c r="I28" s="9"/>
      <c r="J28" s="10"/>
      <c r="K28" s="13"/>
      <c r="L28" s="14"/>
      <c r="M28" s="9"/>
      <c r="N28" s="10"/>
      <c r="O28" s="13"/>
      <c r="P28" s="14"/>
      <c r="Q28" s="9"/>
      <c r="R28" s="10"/>
      <c r="S28" s="13"/>
      <c r="T28" s="14"/>
    </row>
    <row r="29" spans="4:20" ht="12.75">
      <c r="D29" s="16" t="s">
        <v>7</v>
      </c>
      <c r="E29" s="10" t="str">
        <f>E3</f>
        <v>LOB 1</v>
      </c>
      <c r="F29" s="10" t="str">
        <f>F3</f>
        <v>LOB 2</v>
      </c>
      <c r="G29" s="10" t="str">
        <f>G3</f>
        <v>LOB 3</v>
      </c>
      <c r="H29" s="11" t="s">
        <v>0</v>
      </c>
      <c r="I29" s="16" t="str">
        <f>E29</f>
        <v>LOB 1</v>
      </c>
      <c r="J29" s="10" t="str">
        <f>F29</f>
        <v>LOB 2</v>
      </c>
      <c r="K29" s="10" t="str">
        <f>G29</f>
        <v>LOB 3</v>
      </c>
      <c r="L29" s="11" t="s">
        <v>0</v>
      </c>
      <c r="M29" s="16" t="str">
        <f>I29</f>
        <v>LOB 1</v>
      </c>
      <c r="N29" s="10" t="str">
        <f>J29</f>
        <v>LOB 2</v>
      </c>
      <c r="O29" s="10" t="str">
        <f>K29</f>
        <v>LOB 3</v>
      </c>
      <c r="P29" s="11" t="s">
        <v>0</v>
      </c>
      <c r="Q29" s="47" t="s">
        <v>12</v>
      </c>
      <c r="R29" s="35" t="s">
        <v>13</v>
      </c>
      <c r="S29" s="39" t="s">
        <v>14</v>
      </c>
      <c r="T29" s="46" t="s">
        <v>15</v>
      </c>
    </row>
    <row r="30" spans="1:26" ht="12.75">
      <c r="A30" s="2">
        <v>0.07547206100118142</v>
      </c>
      <c r="B30" s="2">
        <v>0.4224380926027555</v>
      </c>
      <c r="C30" s="2">
        <v>0.9758344516617599</v>
      </c>
      <c r="D30" s="9">
        <v>1</v>
      </c>
      <c r="E30" s="33">
        <f aca="true" t="shared" si="0" ref="E30:E61">LOGINV(A30,E$4,E$5)</f>
        <v>621349.6022041192</v>
      </c>
      <c r="F30" s="33">
        <f aca="true" t="shared" si="1" ref="F30:F61">LOGINV(B30,F$4,F$5)</f>
        <v>800250.8244747741</v>
      </c>
      <c r="G30" s="33">
        <f aca="true" t="shared" si="2" ref="G30:G61">LOGINV(C30,G$4,G$5)</f>
        <v>3117751.048329949</v>
      </c>
      <c r="H30" s="48">
        <f aca="true" t="shared" si="3" ref="H30:H61">SUM(E30:G30)</f>
        <v>4539351.475008842</v>
      </c>
      <c r="I30" s="49">
        <f aca="true" t="shared" si="4" ref="I30:I61">E$13-E30</f>
        <v>378650.3977958808</v>
      </c>
      <c r="J30" s="33">
        <f aca="true" t="shared" si="5" ref="J30:J61">F$13-F30</f>
        <v>199749.17552522593</v>
      </c>
      <c r="K30" s="33">
        <f aca="true" t="shared" si="6" ref="K30:K61">G$13-G30</f>
        <v>-2117751.048329949</v>
      </c>
      <c r="L30" s="23">
        <f aca="true" t="shared" si="7" ref="L30:L61">SUM(I30:K30)</f>
        <v>-1539351.475008842</v>
      </c>
      <c r="M30" s="50">
        <f aca="true" t="shared" si="8" ref="M30:M61">MIN(I30,0)</f>
        <v>0</v>
      </c>
      <c r="N30" s="51">
        <f aca="true" t="shared" si="9" ref="N30:N61">MIN(J30,0)</f>
        <v>0</v>
      </c>
      <c r="O30" s="51">
        <f aca="true" t="shared" si="10" ref="O30:O61">MIN(K30,0)</f>
        <v>-2117751.048329949</v>
      </c>
      <c r="P30" s="52">
        <f aca="true" t="shared" si="11" ref="P30:P61">SUM(M30:O30)</f>
        <v>-2117751.048329949</v>
      </c>
      <c r="Q30" s="53">
        <f aca="true" t="shared" si="12" ref="Q30:Q61">IF(L30&gt;0,0,MIN(P$9,-L30)*$M$7+MAX(0,-L30-P$9)*$M$8)</f>
        <v>201810.09871571438</v>
      </c>
      <c r="R30" s="50">
        <f aca="true" t="shared" si="13" ref="R30:R61">IF($P30&lt;&gt;0,$Q30*M30/$P30,0)</f>
        <v>0</v>
      </c>
      <c r="S30" s="51">
        <f aca="true" t="shared" si="14" ref="S30:S61">IF($P30&lt;&gt;0,$Q30*N30/$P30,0)</f>
        <v>0</v>
      </c>
      <c r="T30" s="54">
        <f aca="true" t="shared" si="15" ref="T30:T61">IF($P30&lt;&gt;0,$Q30*O30/$P30,0)</f>
        <v>201810.09871571438</v>
      </c>
      <c r="V30" s="63"/>
      <c r="W30" s="73"/>
      <c r="X30" s="33"/>
      <c r="Y30" s="33"/>
      <c r="Z30" s="33"/>
    </row>
    <row r="31" spans="1:26" ht="12.75">
      <c r="A31" s="2">
        <v>0.8814767701435917</v>
      </c>
      <c r="B31" s="2">
        <v>0.19468658021422947</v>
      </c>
      <c r="C31" s="2">
        <v>0.2282312839475804</v>
      </c>
      <c r="D31" s="9">
        <v>2</v>
      </c>
      <c r="E31" s="33">
        <f t="shared" si="0"/>
        <v>1363043.9895329548</v>
      </c>
      <c r="F31" s="33">
        <f t="shared" si="1"/>
        <v>573855.6764633058</v>
      </c>
      <c r="G31" s="33">
        <f t="shared" si="2"/>
        <v>464739.13145067915</v>
      </c>
      <c r="H31" s="48">
        <f t="shared" si="3"/>
        <v>2401638.7974469396</v>
      </c>
      <c r="I31" s="49">
        <f t="shared" si="4"/>
        <v>-363043.98953295476</v>
      </c>
      <c r="J31" s="33">
        <f t="shared" si="5"/>
        <v>426144.32353669417</v>
      </c>
      <c r="K31" s="33">
        <f t="shared" si="6"/>
        <v>535260.8685493208</v>
      </c>
      <c r="L31" s="23">
        <f t="shared" si="7"/>
        <v>598361.2025530603</v>
      </c>
      <c r="M31" s="49">
        <f t="shared" si="8"/>
        <v>-363043.98953295476</v>
      </c>
      <c r="N31" s="33">
        <f t="shared" si="9"/>
        <v>0</v>
      </c>
      <c r="O31" s="33">
        <f t="shared" si="10"/>
        <v>0</v>
      </c>
      <c r="P31" s="23">
        <f t="shared" si="11"/>
        <v>-363043.98953295476</v>
      </c>
      <c r="Q31" s="55">
        <f t="shared" si="12"/>
        <v>0</v>
      </c>
      <c r="R31" s="49">
        <f t="shared" si="13"/>
        <v>0</v>
      </c>
      <c r="S31" s="33">
        <f t="shared" si="14"/>
        <v>0</v>
      </c>
      <c r="T31" s="56">
        <f t="shared" si="15"/>
        <v>0</v>
      </c>
      <c r="V31" s="63"/>
      <c r="W31" s="73"/>
      <c r="X31" s="33"/>
      <c r="Y31" s="33"/>
      <c r="Z31" s="33"/>
    </row>
    <row r="32" spans="1:26" ht="12.75">
      <c r="A32" s="2">
        <v>0.6707666491872071</v>
      </c>
      <c r="B32" s="2">
        <v>0.8105886675606908</v>
      </c>
      <c r="C32" s="2">
        <v>0.0026311135444649913</v>
      </c>
      <c r="D32" s="9">
        <v>3</v>
      </c>
      <c r="E32" s="33">
        <f t="shared" si="0"/>
        <v>1091561.5981338453</v>
      </c>
      <c r="F32" s="33">
        <f t="shared" si="1"/>
        <v>1370305.6580683538</v>
      </c>
      <c r="G32" s="33">
        <f t="shared" si="2"/>
        <v>110984.01769293458</v>
      </c>
      <c r="H32" s="48">
        <f t="shared" si="3"/>
        <v>2572851.2738951338</v>
      </c>
      <c r="I32" s="49">
        <f t="shared" si="4"/>
        <v>-91561.59813384525</v>
      </c>
      <c r="J32" s="33">
        <f t="shared" si="5"/>
        <v>-370305.6580683538</v>
      </c>
      <c r="K32" s="33">
        <f t="shared" si="6"/>
        <v>889015.9823070654</v>
      </c>
      <c r="L32" s="23">
        <f t="shared" si="7"/>
        <v>427148.72610486636</v>
      </c>
      <c r="M32" s="49">
        <f t="shared" si="8"/>
        <v>-91561.59813384525</v>
      </c>
      <c r="N32" s="33">
        <f t="shared" si="9"/>
        <v>-370305.6580683538</v>
      </c>
      <c r="O32" s="33">
        <f t="shared" si="10"/>
        <v>0</v>
      </c>
      <c r="P32" s="23">
        <f t="shared" si="11"/>
        <v>-461867.25620219903</v>
      </c>
      <c r="Q32" s="55">
        <f t="shared" si="12"/>
        <v>0</v>
      </c>
      <c r="R32" s="49">
        <f t="shared" si="13"/>
        <v>0</v>
      </c>
      <c r="S32" s="33">
        <f t="shared" si="14"/>
        <v>0</v>
      </c>
      <c r="T32" s="56">
        <f t="shared" si="15"/>
        <v>0</v>
      </c>
      <c r="V32" s="63"/>
      <c r="W32" s="73"/>
      <c r="X32" s="33"/>
      <c r="Y32" s="33"/>
      <c r="Z32" s="33"/>
    </row>
    <row r="33" spans="1:26" ht="12.75">
      <c r="A33" s="2">
        <v>0.05149312019068003</v>
      </c>
      <c r="B33" s="2">
        <v>0.9252603926685811</v>
      </c>
      <c r="C33" s="2">
        <v>0.19364339813465392</v>
      </c>
      <c r="D33" s="9">
        <v>4</v>
      </c>
      <c r="E33" s="33">
        <f t="shared" si="0"/>
        <v>586159.3057167539</v>
      </c>
      <c r="F33" s="33">
        <f t="shared" si="1"/>
        <v>1814276.401028739</v>
      </c>
      <c r="G33" s="33">
        <f t="shared" si="2"/>
        <v>427336.3961865512</v>
      </c>
      <c r="H33" s="48">
        <f t="shared" si="3"/>
        <v>2827772.1029320443</v>
      </c>
      <c r="I33" s="49">
        <f t="shared" si="4"/>
        <v>413840.69428324606</v>
      </c>
      <c r="J33" s="33">
        <f t="shared" si="5"/>
        <v>-814276.401028739</v>
      </c>
      <c r="K33" s="33">
        <f t="shared" si="6"/>
        <v>572663.6038134488</v>
      </c>
      <c r="L33" s="23">
        <f t="shared" si="7"/>
        <v>172227.8970679558</v>
      </c>
      <c r="M33" s="49">
        <f t="shared" si="8"/>
        <v>0</v>
      </c>
      <c r="N33" s="33">
        <f t="shared" si="9"/>
        <v>-814276.401028739</v>
      </c>
      <c r="O33" s="33">
        <f t="shared" si="10"/>
        <v>0</v>
      </c>
      <c r="P33" s="23">
        <f t="shared" si="11"/>
        <v>-814276.401028739</v>
      </c>
      <c r="Q33" s="55">
        <f t="shared" si="12"/>
        <v>0</v>
      </c>
      <c r="R33" s="49">
        <f t="shared" si="13"/>
        <v>0</v>
      </c>
      <c r="S33" s="33">
        <f t="shared" si="14"/>
        <v>0</v>
      </c>
      <c r="T33" s="56">
        <f t="shared" si="15"/>
        <v>0</v>
      </c>
      <c r="V33" s="63"/>
      <c r="W33" s="73"/>
      <c r="X33" s="33"/>
      <c r="Y33" s="33"/>
      <c r="Z33" s="33"/>
    </row>
    <row r="34" spans="1:26" ht="12.75">
      <c r="A34" s="2">
        <v>0.9831400804361607</v>
      </c>
      <c r="B34" s="2">
        <v>0.6300569635346855</v>
      </c>
      <c r="C34" s="2">
        <v>0.0007658741467224672</v>
      </c>
      <c r="D34" s="9">
        <v>5</v>
      </c>
      <c r="E34" s="33">
        <f t="shared" si="0"/>
        <v>1807639.4458444745</v>
      </c>
      <c r="F34" s="33">
        <f t="shared" si="1"/>
        <v>1041854.3035458543</v>
      </c>
      <c r="G34" s="33">
        <f t="shared" si="2"/>
        <v>85177.30223727498</v>
      </c>
      <c r="H34" s="48">
        <f t="shared" si="3"/>
        <v>2934671.051627604</v>
      </c>
      <c r="I34" s="49">
        <f t="shared" si="4"/>
        <v>-807639.4458444745</v>
      </c>
      <c r="J34" s="33">
        <f t="shared" si="5"/>
        <v>-41854.30354585429</v>
      </c>
      <c r="K34" s="33">
        <f t="shared" si="6"/>
        <v>914822.6977627251</v>
      </c>
      <c r="L34" s="23">
        <f t="shared" si="7"/>
        <v>65328.94837239629</v>
      </c>
      <c r="M34" s="49">
        <f t="shared" si="8"/>
        <v>-807639.4458444745</v>
      </c>
      <c r="N34" s="33">
        <f t="shared" si="9"/>
        <v>-41854.30354585429</v>
      </c>
      <c r="O34" s="33">
        <f t="shared" si="10"/>
        <v>0</v>
      </c>
      <c r="P34" s="23">
        <f t="shared" si="11"/>
        <v>-849493.7493903288</v>
      </c>
      <c r="Q34" s="55">
        <f t="shared" si="12"/>
        <v>0</v>
      </c>
      <c r="R34" s="49">
        <f t="shared" si="13"/>
        <v>0</v>
      </c>
      <c r="S34" s="33">
        <f t="shared" si="14"/>
        <v>0</v>
      </c>
      <c r="T34" s="56">
        <f t="shared" si="15"/>
        <v>0</v>
      </c>
      <c r="V34" s="63"/>
      <c r="W34" s="73"/>
      <c r="X34" s="33"/>
      <c r="Y34" s="33"/>
      <c r="Z34" s="33"/>
    </row>
    <row r="35" spans="1:26" ht="12.75">
      <c r="A35" s="2">
        <v>0.7329769949613507</v>
      </c>
      <c r="B35" s="2">
        <v>0.7783945154253624</v>
      </c>
      <c r="C35" s="2">
        <v>0.8238629924843366</v>
      </c>
      <c r="D35" s="9">
        <v>6</v>
      </c>
      <c r="E35" s="33">
        <f t="shared" si="0"/>
        <v>1152060.972872363</v>
      </c>
      <c r="F35" s="33">
        <f t="shared" si="1"/>
        <v>1294845.1902351622</v>
      </c>
      <c r="G35" s="33">
        <f t="shared" si="2"/>
        <v>1500999.5410895855</v>
      </c>
      <c r="H35" s="48">
        <f t="shared" si="3"/>
        <v>3947905.7041971106</v>
      </c>
      <c r="I35" s="49">
        <f t="shared" si="4"/>
        <v>-152060.97287236294</v>
      </c>
      <c r="J35" s="33">
        <f t="shared" si="5"/>
        <v>-294845.19023516215</v>
      </c>
      <c r="K35" s="33">
        <f t="shared" si="6"/>
        <v>-500999.5410895855</v>
      </c>
      <c r="L35" s="23">
        <f t="shared" si="7"/>
        <v>-947905.7041971106</v>
      </c>
      <c r="M35" s="49">
        <f t="shared" si="8"/>
        <v>-152060.97287236294</v>
      </c>
      <c r="N35" s="33">
        <f t="shared" si="9"/>
        <v>-294845.19023516215</v>
      </c>
      <c r="O35" s="33">
        <f t="shared" si="10"/>
        <v>-500999.5410895855</v>
      </c>
      <c r="P35" s="23">
        <f t="shared" si="11"/>
        <v>-947905.7041971106</v>
      </c>
      <c r="Q35" s="55">
        <f t="shared" si="12"/>
        <v>94790.57041971106</v>
      </c>
      <c r="R35" s="49">
        <f t="shared" si="13"/>
        <v>15206.097287236293</v>
      </c>
      <c r="S35" s="33">
        <f t="shared" si="14"/>
        <v>29484.519023516215</v>
      </c>
      <c r="T35" s="56">
        <f t="shared" si="15"/>
        <v>50099.95410895855</v>
      </c>
      <c r="V35" s="63"/>
      <c r="W35" s="73"/>
      <c r="X35" s="33"/>
      <c r="Y35" s="33"/>
      <c r="Z35" s="33"/>
    </row>
    <row r="36" spans="1:26" ht="12.75">
      <c r="A36" s="2">
        <v>0.36977618866962114</v>
      </c>
      <c r="B36" s="2">
        <v>0.7832759243492353</v>
      </c>
      <c r="C36" s="2">
        <v>0.7641800338400735</v>
      </c>
      <c r="D36" s="9">
        <v>7</v>
      </c>
      <c r="E36" s="33">
        <f t="shared" si="0"/>
        <v>865252.5475104615</v>
      </c>
      <c r="F36" s="33">
        <f t="shared" si="1"/>
        <v>1305586.5387698915</v>
      </c>
      <c r="G36" s="33">
        <f t="shared" si="2"/>
        <v>1295464.5228287226</v>
      </c>
      <c r="H36" s="48">
        <f t="shared" si="3"/>
        <v>3466303.6091090757</v>
      </c>
      <c r="I36" s="49">
        <f t="shared" si="4"/>
        <v>134747.45248953847</v>
      </c>
      <c r="J36" s="33">
        <f t="shared" si="5"/>
        <v>-305586.5387698915</v>
      </c>
      <c r="K36" s="33">
        <f t="shared" si="6"/>
        <v>-295464.5228287226</v>
      </c>
      <c r="L36" s="23">
        <f t="shared" si="7"/>
        <v>-466303.6091090756</v>
      </c>
      <c r="M36" s="49">
        <f t="shared" si="8"/>
        <v>0</v>
      </c>
      <c r="N36" s="33">
        <f t="shared" si="9"/>
        <v>-305586.5387698915</v>
      </c>
      <c r="O36" s="33">
        <f t="shared" si="10"/>
        <v>-295464.5228287226</v>
      </c>
      <c r="P36" s="23">
        <f t="shared" si="11"/>
        <v>-601051.0615986141</v>
      </c>
      <c r="Q36" s="55">
        <f t="shared" si="12"/>
        <v>46630.36091090756</v>
      </c>
      <c r="R36" s="49">
        <f t="shared" si="13"/>
        <v>0</v>
      </c>
      <c r="S36" s="33">
        <f t="shared" si="14"/>
        <v>23707.820354655774</v>
      </c>
      <c r="T36" s="56">
        <f t="shared" si="15"/>
        <v>22922.540556251784</v>
      </c>
      <c r="V36" s="63"/>
      <c r="W36" s="73"/>
      <c r="X36" s="33"/>
      <c r="Y36" s="33"/>
      <c r="Z36" s="33"/>
    </row>
    <row r="37" spans="1:26" ht="12.75">
      <c r="A37" s="2">
        <v>0.2234393433617603</v>
      </c>
      <c r="B37" s="2">
        <v>0.6091181558479148</v>
      </c>
      <c r="C37" s="2">
        <v>0.3607355823716816</v>
      </c>
      <c r="D37" s="9">
        <v>8</v>
      </c>
      <c r="E37" s="33">
        <f t="shared" si="0"/>
        <v>760949.1804694881</v>
      </c>
      <c r="F37" s="33">
        <f t="shared" si="1"/>
        <v>1013602.3725766736</v>
      </c>
      <c r="G37" s="33">
        <f t="shared" si="2"/>
        <v>609848.1338092369</v>
      </c>
      <c r="H37" s="48">
        <f t="shared" si="3"/>
        <v>2384399.6868553986</v>
      </c>
      <c r="I37" s="49">
        <f t="shared" si="4"/>
        <v>239050.81953051186</v>
      </c>
      <c r="J37" s="33">
        <f t="shared" si="5"/>
        <v>-13602.372576673632</v>
      </c>
      <c r="K37" s="33">
        <f t="shared" si="6"/>
        <v>390151.8661907631</v>
      </c>
      <c r="L37" s="23">
        <f t="shared" si="7"/>
        <v>615600.3131446013</v>
      </c>
      <c r="M37" s="49">
        <f t="shared" si="8"/>
        <v>0</v>
      </c>
      <c r="N37" s="33">
        <f t="shared" si="9"/>
        <v>-13602.372576673632</v>
      </c>
      <c r="O37" s="33">
        <f t="shared" si="10"/>
        <v>0</v>
      </c>
      <c r="P37" s="23">
        <f t="shared" si="11"/>
        <v>-13602.372576673632</v>
      </c>
      <c r="Q37" s="55">
        <f t="shared" si="12"/>
        <v>0</v>
      </c>
      <c r="R37" s="49">
        <f t="shared" si="13"/>
        <v>0</v>
      </c>
      <c r="S37" s="33">
        <f t="shared" si="14"/>
        <v>0</v>
      </c>
      <c r="T37" s="56">
        <f t="shared" si="15"/>
        <v>0</v>
      </c>
      <c r="V37" s="63"/>
      <c r="W37" s="73"/>
      <c r="X37" s="33"/>
      <c r="Y37" s="33"/>
      <c r="Z37" s="33"/>
    </row>
    <row r="38" spans="1:26" ht="12.75">
      <c r="A38" s="2">
        <v>0.9954814722847332</v>
      </c>
      <c r="B38" s="2">
        <v>0.8348663083643624</v>
      </c>
      <c r="C38" s="2">
        <v>0.43334144640288486</v>
      </c>
      <c r="D38" s="9">
        <v>9</v>
      </c>
      <c r="E38" s="33">
        <f t="shared" si="0"/>
        <v>2092155.231264727</v>
      </c>
      <c r="F38" s="33">
        <f t="shared" si="1"/>
        <v>1435894.1016558215</v>
      </c>
      <c r="G38" s="33">
        <f t="shared" si="2"/>
        <v>695926.4038711117</v>
      </c>
      <c r="H38" s="48">
        <f t="shared" si="3"/>
        <v>4223975.73679166</v>
      </c>
      <c r="I38" s="49">
        <f t="shared" si="4"/>
        <v>-1092155.231264727</v>
      </c>
      <c r="J38" s="33">
        <f t="shared" si="5"/>
        <v>-435894.10165582155</v>
      </c>
      <c r="K38" s="33">
        <f t="shared" si="6"/>
        <v>304073.5961288883</v>
      </c>
      <c r="L38" s="23">
        <f t="shared" si="7"/>
        <v>-1223975.73679166</v>
      </c>
      <c r="M38" s="49">
        <f t="shared" si="8"/>
        <v>-1092155.231264727</v>
      </c>
      <c r="N38" s="33">
        <f t="shared" si="9"/>
        <v>-435894.10165582155</v>
      </c>
      <c r="O38" s="33">
        <f t="shared" si="10"/>
        <v>0</v>
      </c>
      <c r="P38" s="23">
        <f t="shared" si="11"/>
        <v>-1528049.3329205485</v>
      </c>
      <c r="Q38" s="55">
        <f t="shared" si="12"/>
        <v>122397.57367916602</v>
      </c>
      <c r="R38" s="49">
        <f t="shared" si="13"/>
        <v>87482.22161932099</v>
      </c>
      <c r="S38" s="33">
        <f t="shared" si="14"/>
        <v>34915.352059845034</v>
      </c>
      <c r="T38" s="56">
        <f t="shared" si="15"/>
        <v>0</v>
      </c>
      <c r="V38" s="63"/>
      <c r="W38" s="73"/>
      <c r="X38" s="33"/>
      <c r="Y38" s="33"/>
      <c r="Z38" s="33"/>
    </row>
    <row r="39" spans="1:26" ht="12.75">
      <c r="A39" s="2">
        <v>0.05767212273216682</v>
      </c>
      <c r="B39" s="2">
        <v>0.6092443526103344</v>
      </c>
      <c r="C39" s="2">
        <v>0.6001139860939766</v>
      </c>
      <c r="D39" s="9">
        <v>10</v>
      </c>
      <c r="E39" s="33">
        <f t="shared" si="0"/>
        <v>596076.7055578752</v>
      </c>
      <c r="F39" s="33">
        <f t="shared" si="1"/>
        <v>1013768.980367207</v>
      </c>
      <c r="G39" s="33">
        <f t="shared" si="2"/>
        <v>934773.9974945798</v>
      </c>
      <c r="H39" s="48">
        <f t="shared" si="3"/>
        <v>2544619.683419662</v>
      </c>
      <c r="I39" s="49">
        <f t="shared" si="4"/>
        <v>403923.2944421248</v>
      </c>
      <c r="J39" s="33">
        <f t="shared" si="5"/>
        <v>-13768.980367206968</v>
      </c>
      <c r="K39" s="33">
        <f t="shared" si="6"/>
        <v>65226.00250542024</v>
      </c>
      <c r="L39" s="23">
        <f t="shared" si="7"/>
        <v>455380.31658033805</v>
      </c>
      <c r="M39" s="49">
        <f t="shared" si="8"/>
        <v>0</v>
      </c>
      <c r="N39" s="33">
        <f t="shared" si="9"/>
        <v>-13768.980367206968</v>
      </c>
      <c r="O39" s="33">
        <f t="shared" si="10"/>
        <v>0</v>
      </c>
      <c r="P39" s="23">
        <f t="shared" si="11"/>
        <v>-13768.980367206968</v>
      </c>
      <c r="Q39" s="55">
        <f t="shared" si="12"/>
        <v>0</v>
      </c>
      <c r="R39" s="49">
        <f t="shared" si="13"/>
        <v>0</v>
      </c>
      <c r="S39" s="33">
        <f t="shared" si="14"/>
        <v>0</v>
      </c>
      <c r="T39" s="56">
        <f t="shared" si="15"/>
        <v>0</v>
      </c>
      <c r="V39" s="63"/>
      <c r="W39" s="73"/>
      <c r="X39" s="33"/>
      <c r="Y39" s="33"/>
      <c r="Z39" s="33"/>
    </row>
    <row r="40" spans="1:26" ht="12.75">
      <c r="A40" s="2">
        <v>0.9307844289441141</v>
      </c>
      <c r="B40" s="2">
        <v>0.4452036601442</v>
      </c>
      <c r="C40" s="2">
        <v>0.5564732761880657</v>
      </c>
      <c r="D40" s="9">
        <v>11</v>
      </c>
      <c r="E40" s="33">
        <f t="shared" si="0"/>
        <v>1491075.390205784</v>
      </c>
      <c r="F40" s="33">
        <f t="shared" si="1"/>
        <v>823744.8788281052</v>
      </c>
      <c r="G40" s="33">
        <f t="shared" si="2"/>
        <v>864523.7826612652</v>
      </c>
      <c r="H40" s="48">
        <f t="shared" si="3"/>
        <v>3179344.0516951545</v>
      </c>
      <c r="I40" s="49">
        <f t="shared" si="4"/>
        <v>-491075.390205784</v>
      </c>
      <c r="J40" s="33">
        <f t="shared" si="5"/>
        <v>176255.12117189483</v>
      </c>
      <c r="K40" s="33">
        <f t="shared" si="6"/>
        <v>135476.21733873477</v>
      </c>
      <c r="L40" s="23">
        <f t="shared" si="7"/>
        <v>-179344.0516951544</v>
      </c>
      <c r="M40" s="49">
        <f t="shared" si="8"/>
        <v>-491075.390205784</v>
      </c>
      <c r="N40" s="33">
        <f t="shared" si="9"/>
        <v>0</v>
      </c>
      <c r="O40" s="33">
        <f t="shared" si="10"/>
        <v>0</v>
      </c>
      <c r="P40" s="23">
        <f t="shared" si="11"/>
        <v>-491075.390205784</v>
      </c>
      <c r="Q40" s="55">
        <f t="shared" si="12"/>
        <v>17934.40516951544</v>
      </c>
      <c r="R40" s="49">
        <f t="shared" si="13"/>
        <v>17934.40516951544</v>
      </c>
      <c r="S40" s="33">
        <f t="shared" si="14"/>
        <v>0</v>
      </c>
      <c r="T40" s="56">
        <f t="shared" si="15"/>
        <v>0</v>
      </c>
      <c r="V40" s="63"/>
      <c r="W40" s="73"/>
      <c r="X40" s="33"/>
      <c r="Y40" s="33"/>
      <c r="Z40" s="33"/>
    </row>
    <row r="41" spans="1:26" ht="12.75">
      <c r="A41" s="2">
        <v>0.3353724429936946</v>
      </c>
      <c r="B41" s="2">
        <v>0.9040896410748573</v>
      </c>
      <c r="C41" s="2">
        <v>0.275691996173955</v>
      </c>
      <c r="D41" s="9">
        <v>12</v>
      </c>
      <c r="E41" s="33">
        <f t="shared" si="0"/>
        <v>841526.4995455088</v>
      </c>
      <c r="F41" s="33">
        <f t="shared" si="1"/>
        <v>1694869.8080532532</v>
      </c>
      <c r="G41" s="33">
        <f t="shared" si="2"/>
        <v>515828.3268251222</v>
      </c>
      <c r="H41" s="48">
        <f t="shared" si="3"/>
        <v>3052224.6344238846</v>
      </c>
      <c r="I41" s="49">
        <f t="shared" si="4"/>
        <v>158473.50045449124</v>
      </c>
      <c r="J41" s="33">
        <f t="shared" si="5"/>
        <v>-694869.8080532532</v>
      </c>
      <c r="K41" s="33">
        <f t="shared" si="6"/>
        <v>484171.6731748778</v>
      </c>
      <c r="L41" s="23">
        <f t="shared" si="7"/>
        <v>-52224.634423884156</v>
      </c>
      <c r="M41" s="49">
        <f t="shared" si="8"/>
        <v>0</v>
      </c>
      <c r="N41" s="33">
        <f t="shared" si="9"/>
        <v>-694869.8080532532</v>
      </c>
      <c r="O41" s="33">
        <f t="shared" si="10"/>
        <v>0</v>
      </c>
      <c r="P41" s="23">
        <f t="shared" si="11"/>
        <v>-694869.8080532532</v>
      </c>
      <c r="Q41" s="55">
        <f t="shared" si="12"/>
        <v>5222.463442388416</v>
      </c>
      <c r="R41" s="49">
        <f t="shared" si="13"/>
        <v>0</v>
      </c>
      <c r="S41" s="33">
        <f t="shared" si="14"/>
        <v>5222.463442388416</v>
      </c>
      <c r="T41" s="56">
        <f t="shared" si="15"/>
        <v>0</v>
      </c>
      <c r="V41" s="63"/>
      <c r="W41" s="73"/>
      <c r="X41" s="33"/>
      <c r="Y41" s="33"/>
      <c r="Z41" s="33"/>
    </row>
    <row r="42" spans="1:26" ht="12.75">
      <c r="A42" s="2">
        <v>0.7824214244121708</v>
      </c>
      <c r="B42" s="2">
        <v>0.3721361519291708</v>
      </c>
      <c r="C42" s="2">
        <v>0.9604750963866426</v>
      </c>
      <c r="D42" s="9">
        <v>13</v>
      </c>
      <c r="E42" s="33">
        <f t="shared" si="0"/>
        <v>1208184.889229095</v>
      </c>
      <c r="F42" s="33">
        <f t="shared" si="1"/>
        <v>749686.2544041628</v>
      </c>
      <c r="G42" s="33">
        <f t="shared" si="2"/>
        <v>2676094.0320006525</v>
      </c>
      <c r="H42" s="48">
        <f t="shared" si="3"/>
        <v>4633965.17563391</v>
      </c>
      <c r="I42" s="49">
        <f t="shared" si="4"/>
        <v>-208184.88922909508</v>
      </c>
      <c r="J42" s="33">
        <f t="shared" si="5"/>
        <v>250313.74559583724</v>
      </c>
      <c r="K42" s="33">
        <f t="shared" si="6"/>
        <v>-1676094.0320006525</v>
      </c>
      <c r="L42" s="23">
        <f t="shared" si="7"/>
        <v>-1633965.1756339103</v>
      </c>
      <c r="M42" s="49">
        <f t="shared" si="8"/>
        <v>-208184.88922909508</v>
      </c>
      <c r="N42" s="33">
        <f t="shared" si="9"/>
        <v>0</v>
      </c>
      <c r="O42" s="33">
        <f t="shared" si="10"/>
        <v>-1676094.0320006525</v>
      </c>
      <c r="P42" s="23">
        <f t="shared" si="11"/>
        <v>-1884278.9212297476</v>
      </c>
      <c r="Q42" s="55">
        <f t="shared" si="12"/>
        <v>230194.20890323486</v>
      </c>
      <c r="R42" s="49">
        <f t="shared" si="13"/>
        <v>25433.04780505791</v>
      </c>
      <c r="S42" s="33">
        <f t="shared" si="14"/>
        <v>0</v>
      </c>
      <c r="T42" s="56">
        <f t="shared" si="15"/>
        <v>204761.16109817696</v>
      </c>
      <c r="V42" s="63"/>
      <c r="W42" s="73"/>
      <c r="X42" s="33"/>
      <c r="Y42" s="33"/>
      <c r="Z42" s="33"/>
    </row>
    <row r="43" spans="1:26" ht="13.5" customHeight="1">
      <c r="A43" s="2">
        <v>0.03724861321731776</v>
      </c>
      <c r="B43" s="2">
        <v>0.029957407277729498</v>
      </c>
      <c r="C43" s="2">
        <v>0.4230238745813951</v>
      </c>
      <c r="D43" s="9">
        <v>14</v>
      </c>
      <c r="E43" s="33">
        <f t="shared" si="0"/>
        <v>559862.3977990411</v>
      </c>
      <c r="F43" s="33">
        <f t="shared" si="1"/>
        <v>344483.1927210951</v>
      </c>
      <c r="G43" s="33">
        <f t="shared" si="2"/>
        <v>683236.2692235296</v>
      </c>
      <c r="H43" s="48">
        <f t="shared" si="3"/>
        <v>1587581.859743666</v>
      </c>
      <c r="I43" s="49">
        <f t="shared" si="4"/>
        <v>440137.6022009589</v>
      </c>
      <c r="J43" s="33">
        <f t="shared" si="5"/>
        <v>655516.8072789048</v>
      </c>
      <c r="K43" s="33">
        <f t="shared" si="6"/>
        <v>316763.7307764704</v>
      </c>
      <c r="L43" s="23">
        <f t="shared" si="7"/>
        <v>1412418.140256334</v>
      </c>
      <c r="M43" s="49">
        <f t="shared" si="8"/>
        <v>0</v>
      </c>
      <c r="N43" s="33">
        <f t="shared" si="9"/>
        <v>0</v>
      </c>
      <c r="O43" s="33">
        <f t="shared" si="10"/>
        <v>0</v>
      </c>
      <c r="P43" s="23">
        <f t="shared" si="11"/>
        <v>0</v>
      </c>
      <c r="Q43" s="55">
        <f t="shared" si="12"/>
        <v>0</v>
      </c>
      <c r="R43" s="49">
        <f t="shared" si="13"/>
        <v>0</v>
      </c>
      <c r="S43" s="33">
        <f t="shared" si="14"/>
        <v>0</v>
      </c>
      <c r="T43" s="56">
        <f t="shared" si="15"/>
        <v>0</v>
      </c>
      <c r="V43" s="63"/>
      <c r="W43" s="73"/>
      <c r="X43" s="33"/>
      <c r="Y43" s="33"/>
      <c r="Z43" s="33"/>
    </row>
    <row r="44" spans="1:26" ht="13.5" customHeight="1">
      <c r="A44" s="2">
        <v>0.7287992638814798</v>
      </c>
      <c r="B44" s="2">
        <v>0.7488975800126543</v>
      </c>
      <c r="C44" s="2">
        <v>0.13446030427762157</v>
      </c>
      <c r="D44" s="9">
        <v>15</v>
      </c>
      <c r="E44" s="33">
        <f t="shared" si="0"/>
        <v>1147695.086089466</v>
      </c>
      <c r="F44" s="33">
        <f t="shared" si="1"/>
        <v>1234310.2528974742</v>
      </c>
      <c r="G44" s="33">
        <f t="shared" si="2"/>
        <v>360996.80005449225</v>
      </c>
      <c r="H44" s="48">
        <f t="shared" si="3"/>
        <v>2743002.1390414326</v>
      </c>
      <c r="I44" s="49">
        <f t="shared" si="4"/>
        <v>-147695.086089466</v>
      </c>
      <c r="J44" s="33">
        <f t="shared" si="5"/>
        <v>-234310.25289747422</v>
      </c>
      <c r="K44" s="33">
        <f t="shared" si="6"/>
        <v>639003.1999455078</v>
      </c>
      <c r="L44" s="23">
        <f t="shared" si="7"/>
        <v>256997.8609585676</v>
      </c>
      <c r="M44" s="49">
        <f t="shared" si="8"/>
        <v>-147695.086089466</v>
      </c>
      <c r="N44" s="33">
        <f t="shared" si="9"/>
        <v>-234310.25289747422</v>
      </c>
      <c r="O44" s="33">
        <f t="shared" si="10"/>
        <v>0</v>
      </c>
      <c r="P44" s="23">
        <f t="shared" si="11"/>
        <v>-382005.3389869402</v>
      </c>
      <c r="Q44" s="55">
        <f t="shared" si="12"/>
        <v>0</v>
      </c>
      <c r="R44" s="49">
        <f t="shared" si="13"/>
        <v>0</v>
      </c>
      <c r="S44" s="33">
        <f t="shared" si="14"/>
        <v>0</v>
      </c>
      <c r="T44" s="56">
        <f t="shared" si="15"/>
        <v>0</v>
      </c>
      <c r="V44" s="63"/>
      <c r="W44" s="73"/>
      <c r="X44" s="33"/>
      <c r="Y44" s="33"/>
      <c r="Z44" s="33"/>
    </row>
    <row r="45" spans="1:26" ht="13.5" customHeight="1">
      <c r="A45" s="2">
        <v>0.7459753105214129</v>
      </c>
      <c r="B45" s="2">
        <v>0.43485163079569666</v>
      </c>
      <c r="C45" s="2">
        <v>0.8891930445369391</v>
      </c>
      <c r="D45" s="9">
        <v>16</v>
      </c>
      <c r="E45" s="33">
        <f t="shared" si="0"/>
        <v>1165981.7261527143</v>
      </c>
      <c r="F45" s="33">
        <f t="shared" si="1"/>
        <v>813005.2521875671</v>
      </c>
      <c r="G45" s="33">
        <f t="shared" si="2"/>
        <v>1841487.1894937877</v>
      </c>
      <c r="H45" s="48">
        <f t="shared" si="3"/>
        <v>3820474.167834069</v>
      </c>
      <c r="I45" s="49">
        <f t="shared" si="4"/>
        <v>-165981.72615271434</v>
      </c>
      <c r="J45" s="33">
        <f t="shared" si="5"/>
        <v>186994.74781243294</v>
      </c>
      <c r="K45" s="33">
        <f t="shared" si="6"/>
        <v>-841487.1894937877</v>
      </c>
      <c r="L45" s="23">
        <f t="shared" si="7"/>
        <v>-820474.1678340691</v>
      </c>
      <c r="M45" s="49">
        <f t="shared" si="8"/>
        <v>-165981.72615271434</v>
      </c>
      <c r="N45" s="33">
        <f t="shared" si="9"/>
        <v>0</v>
      </c>
      <c r="O45" s="33">
        <f t="shared" si="10"/>
        <v>-841487.1894937877</v>
      </c>
      <c r="P45" s="23">
        <f t="shared" si="11"/>
        <v>-1007468.915646502</v>
      </c>
      <c r="Q45" s="55">
        <f t="shared" si="12"/>
        <v>82047.41678340692</v>
      </c>
      <c r="R45" s="49">
        <f t="shared" si="13"/>
        <v>13517.41145814115</v>
      </c>
      <c r="S45" s="33">
        <f t="shared" si="14"/>
        <v>0</v>
      </c>
      <c r="T45" s="56">
        <f t="shared" si="15"/>
        <v>68530.00532526578</v>
      </c>
      <c r="V45" s="63"/>
      <c r="W45" s="73"/>
      <c r="X45" s="33"/>
      <c r="Y45" s="33"/>
      <c r="Z45" s="33"/>
    </row>
    <row r="46" spans="1:26" ht="12.75">
      <c r="A46" s="2">
        <v>0.9762173972793704</v>
      </c>
      <c r="B46" s="2">
        <v>0.6423856806967221</v>
      </c>
      <c r="C46" s="2">
        <v>0.08109712250758072</v>
      </c>
      <c r="D46" s="9">
        <v>17</v>
      </c>
      <c r="E46" s="33">
        <f t="shared" si="0"/>
        <v>1732160.9824626069</v>
      </c>
      <c r="F46" s="33">
        <f t="shared" si="1"/>
        <v>1059102.1039813885</v>
      </c>
      <c r="G46" s="33">
        <f t="shared" si="2"/>
        <v>294224.90937098244</v>
      </c>
      <c r="H46" s="48">
        <f t="shared" si="3"/>
        <v>3085487.9958149777</v>
      </c>
      <c r="I46" s="49">
        <f t="shared" si="4"/>
        <v>-732160.9824626069</v>
      </c>
      <c r="J46" s="33">
        <f t="shared" si="5"/>
        <v>-59102.1039813885</v>
      </c>
      <c r="K46" s="33">
        <f t="shared" si="6"/>
        <v>705775.0906290176</v>
      </c>
      <c r="L46" s="23">
        <f t="shared" si="7"/>
        <v>-85487.9958149778</v>
      </c>
      <c r="M46" s="49">
        <f t="shared" si="8"/>
        <v>-732160.9824626069</v>
      </c>
      <c r="N46" s="33">
        <f t="shared" si="9"/>
        <v>-59102.1039813885</v>
      </c>
      <c r="O46" s="33">
        <f t="shared" si="10"/>
        <v>0</v>
      </c>
      <c r="P46" s="23">
        <f t="shared" si="11"/>
        <v>-791263.0864439954</v>
      </c>
      <c r="Q46" s="55">
        <f t="shared" si="12"/>
        <v>8548.79958149778</v>
      </c>
      <c r="R46" s="49">
        <f t="shared" si="13"/>
        <v>7910.260958329626</v>
      </c>
      <c r="S46" s="33">
        <f t="shared" si="14"/>
        <v>638.5386231681533</v>
      </c>
      <c r="T46" s="56">
        <f t="shared" si="15"/>
        <v>0</v>
      </c>
      <c r="V46" s="63"/>
      <c r="W46" s="73"/>
      <c r="X46" s="33"/>
      <c r="Y46" s="33"/>
      <c r="Z46" s="33"/>
    </row>
    <row r="47" spans="1:26" ht="12.75">
      <c r="A47" s="2">
        <v>0.6661671469502626</v>
      </c>
      <c r="B47" s="2">
        <v>0.6388771985287844</v>
      </c>
      <c r="C47" s="2">
        <v>0.6242937511919866</v>
      </c>
      <c r="D47" s="9">
        <v>18</v>
      </c>
      <c r="E47" s="33">
        <f t="shared" si="0"/>
        <v>1087418.0951248277</v>
      </c>
      <c r="F47" s="33">
        <f t="shared" si="1"/>
        <v>1054144.5676223917</v>
      </c>
      <c r="G47" s="33">
        <f t="shared" si="2"/>
        <v>977012.5271489926</v>
      </c>
      <c r="H47" s="48">
        <f t="shared" si="3"/>
        <v>3118575.189896212</v>
      </c>
      <c r="I47" s="49">
        <f t="shared" si="4"/>
        <v>-87418.0951248277</v>
      </c>
      <c r="J47" s="33">
        <f t="shared" si="5"/>
        <v>-54144.56762239174</v>
      </c>
      <c r="K47" s="33">
        <f t="shared" si="6"/>
        <v>22987.472851007362</v>
      </c>
      <c r="L47" s="23">
        <f t="shared" si="7"/>
        <v>-118575.18989621208</v>
      </c>
      <c r="M47" s="49">
        <f t="shared" si="8"/>
        <v>-87418.0951248277</v>
      </c>
      <c r="N47" s="33">
        <f t="shared" si="9"/>
        <v>-54144.56762239174</v>
      </c>
      <c r="O47" s="33">
        <f t="shared" si="10"/>
        <v>0</v>
      </c>
      <c r="P47" s="23">
        <f t="shared" si="11"/>
        <v>-141562.66274721944</v>
      </c>
      <c r="Q47" s="55">
        <f t="shared" si="12"/>
        <v>11857.518989621209</v>
      </c>
      <c r="R47" s="49">
        <f t="shared" si="13"/>
        <v>7322.2818987947985</v>
      </c>
      <c r="S47" s="33">
        <f t="shared" si="14"/>
        <v>4535.23709082641</v>
      </c>
      <c r="T47" s="56">
        <f t="shared" si="15"/>
        <v>0</v>
      </c>
      <c r="V47" s="63"/>
      <c r="W47" s="73"/>
      <c r="X47" s="33"/>
      <c r="Y47" s="33"/>
      <c r="Z47" s="33"/>
    </row>
    <row r="48" spans="1:26" ht="12.75">
      <c r="A48" s="2">
        <v>0.4002574565004098</v>
      </c>
      <c r="B48" s="2">
        <v>0.13980729052445562</v>
      </c>
      <c r="C48" s="2">
        <v>0.25872724067862984</v>
      </c>
      <c r="D48" s="9">
        <v>19</v>
      </c>
      <c r="E48" s="33">
        <f t="shared" si="0"/>
        <v>886207.4359017753</v>
      </c>
      <c r="F48" s="33">
        <f t="shared" si="1"/>
        <v>513968.7675993677</v>
      </c>
      <c r="G48" s="33">
        <f t="shared" si="2"/>
        <v>497533.71485882375</v>
      </c>
      <c r="H48" s="48">
        <f t="shared" si="3"/>
        <v>1897709.9183599667</v>
      </c>
      <c r="I48" s="49">
        <f t="shared" si="4"/>
        <v>113792.56409822474</v>
      </c>
      <c r="J48" s="33">
        <f t="shared" si="5"/>
        <v>486031.2324006323</v>
      </c>
      <c r="K48" s="33">
        <f t="shared" si="6"/>
        <v>502466.28514117625</v>
      </c>
      <c r="L48" s="23">
        <f t="shared" si="7"/>
        <v>1102290.0816400333</v>
      </c>
      <c r="M48" s="49">
        <f t="shared" si="8"/>
        <v>0</v>
      </c>
      <c r="N48" s="33">
        <f t="shared" si="9"/>
        <v>0</v>
      </c>
      <c r="O48" s="33">
        <f t="shared" si="10"/>
        <v>0</v>
      </c>
      <c r="P48" s="23">
        <f t="shared" si="11"/>
        <v>0</v>
      </c>
      <c r="Q48" s="55">
        <f t="shared" si="12"/>
        <v>0</v>
      </c>
      <c r="R48" s="49">
        <f t="shared" si="13"/>
        <v>0</v>
      </c>
      <c r="S48" s="33">
        <f t="shared" si="14"/>
        <v>0</v>
      </c>
      <c r="T48" s="56">
        <f t="shared" si="15"/>
        <v>0</v>
      </c>
      <c r="V48" s="63"/>
      <c r="W48" s="73"/>
      <c r="X48" s="33"/>
      <c r="Y48" s="33"/>
      <c r="Z48" s="33"/>
    </row>
    <row r="49" spans="1:26" ht="12.75">
      <c r="A49" s="2">
        <v>0.1715577048236978</v>
      </c>
      <c r="B49" s="2">
        <v>0.07954607353618925</v>
      </c>
      <c r="C49" s="2">
        <v>0.43331519891466924</v>
      </c>
      <c r="D49" s="9">
        <v>20</v>
      </c>
      <c r="E49" s="33">
        <f t="shared" si="0"/>
        <v>719349.2633966712</v>
      </c>
      <c r="F49" s="33">
        <f t="shared" si="1"/>
        <v>436456.8645509384</v>
      </c>
      <c r="G49" s="33">
        <f t="shared" si="2"/>
        <v>695893.8988197424</v>
      </c>
      <c r="H49" s="48">
        <f t="shared" si="3"/>
        <v>1851700.0267673521</v>
      </c>
      <c r="I49" s="49">
        <f t="shared" si="4"/>
        <v>280650.73660332884</v>
      </c>
      <c r="J49" s="33">
        <f t="shared" si="5"/>
        <v>563543.1354490616</v>
      </c>
      <c r="K49" s="33">
        <f t="shared" si="6"/>
        <v>304106.1011802576</v>
      </c>
      <c r="L49" s="23">
        <f t="shared" si="7"/>
        <v>1148299.973232648</v>
      </c>
      <c r="M49" s="49">
        <f t="shared" si="8"/>
        <v>0</v>
      </c>
      <c r="N49" s="33">
        <f t="shared" si="9"/>
        <v>0</v>
      </c>
      <c r="O49" s="33">
        <f t="shared" si="10"/>
        <v>0</v>
      </c>
      <c r="P49" s="23">
        <f t="shared" si="11"/>
        <v>0</v>
      </c>
      <c r="Q49" s="55">
        <f t="shared" si="12"/>
        <v>0</v>
      </c>
      <c r="R49" s="49">
        <f t="shared" si="13"/>
        <v>0</v>
      </c>
      <c r="S49" s="33">
        <f t="shared" si="14"/>
        <v>0</v>
      </c>
      <c r="T49" s="56">
        <f t="shared" si="15"/>
        <v>0</v>
      </c>
      <c r="V49" s="63"/>
      <c r="W49" s="73"/>
      <c r="X49" s="33"/>
      <c r="Y49" s="33"/>
      <c r="Z49" s="33"/>
    </row>
    <row r="50" spans="1:26" ht="12.75">
      <c r="A50" s="2">
        <v>0.7998955409666233</v>
      </c>
      <c r="B50" s="2">
        <v>0.9854348332074037</v>
      </c>
      <c r="C50" s="2">
        <v>0.16682392991134254</v>
      </c>
      <c r="D50" s="9">
        <v>21</v>
      </c>
      <c r="E50" s="33">
        <f t="shared" si="0"/>
        <v>1230443.227486679</v>
      </c>
      <c r="F50" s="33">
        <f t="shared" si="1"/>
        <v>2627043.6387341623</v>
      </c>
      <c r="G50" s="33">
        <f t="shared" si="2"/>
        <v>397820.40050914424</v>
      </c>
      <c r="H50" s="48">
        <f t="shared" si="3"/>
        <v>4255307.266729985</v>
      </c>
      <c r="I50" s="49">
        <f t="shared" si="4"/>
        <v>-230443.2274866791</v>
      </c>
      <c r="J50" s="33">
        <f t="shared" si="5"/>
        <v>-1627043.6387341623</v>
      </c>
      <c r="K50" s="33">
        <f t="shared" si="6"/>
        <v>602179.5994908558</v>
      </c>
      <c r="L50" s="23">
        <f t="shared" si="7"/>
        <v>-1255307.2667299856</v>
      </c>
      <c r="M50" s="49">
        <f t="shared" si="8"/>
        <v>-230443.2274866791</v>
      </c>
      <c r="N50" s="33">
        <f t="shared" si="9"/>
        <v>-1627043.6387341623</v>
      </c>
      <c r="O50" s="33">
        <f t="shared" si="10"/>
        <v>0</v>
      </c>
      <c r="P50" s="23">
        <f t="shared" si="11"/>
        <v>-1857486.8662208414</v>
      </c>
      <c r="Q50" s="55">
        <f t="shared" si="12"/>
        <v>125530.72667299857</v>
      </c>
      <c r="R50" s="49">
        <f t="shared" si="13"/>
        <v>15573.572190111332</v>
      </c>
      <c r="S50" s="33">
        <f t="shared" si="14"/>
        <v>109957.15448288724</v>
      </c>
      <c r="T50" s="56">
        <f t="shared" si="15"/>
        <v>0</v>
      </c>
      <c r="V50" s="63"/>
      <c r="W50" s="73"/>
      <c r="X50" s="33"/>
      <c r="Y50" s="33"/>
      <c r="Z50" s="33"/>
    </row>
    <row r="51" spans="1:26" ht="12.75">
      <c r="A51" s="2">
        <v>0.5891426592950746</v>
      </c>
      <c r="B51" s="2">
        <v>0.18138393692753674</v>
      </c>
      <c r="C51" s="2">
        <v>0.5829715653382987</v>
      </c>
      <c r="D51" s="9">
        <v>22</v>
      </c>
      <c r="E51" s="33">
        <f t="shared" si="0"/>
        <v>1022859.4010661875</v>
      </c>
      <c r="F51" s="33">
        <f t="shared" si="1"/>
        <v>559869.3633380906</v>
      </c>
      <c r="G51" s="33">
        <f t="shared" si="2"/>
        <v>906332.4986428238</v>
      </c>
      <c r="H51" s="48">
        <f t="shared" si="3"/>
        <v>2489061.263047102</v>
      </c>
      <c r="I51" s="49">
        <f t="shared" si="4"/>
        <v>-22859.401066187536</v>
      </c>
      <c r="J51" s="33">
        <f t="shared" si="5"/>
        <v>440130.6366619094</v>
      </c>
      <c r="K51" s="33">
        <f t="shared" si="6"/>
        <v>93667.50135717622</v>
      </c>
      <c r="L51" s="23">
        <f t="shared" si="7"/>
        <v>510938.7369528981</v>
      </c>
      <c r="M51" s="49">
        <f t="shared" si="8"/>
        <v>-22859.401066187536</v>
      </c>
      <c r="N51" s="33">
        <f t="shared" si="9"/>
        <v>0</v>
      </c>
      <c r="O51" s="33">
        <f t="shared" si="10"/>
        <v>0</v>
      </c>
      <c r="P51" s="23">
        <f t="shared" si="11"/>
        <v>-22859.401066187536</v>
      </c>
      <c r="Q51" s="55">
        <f t="shared" si="12"/>
        <v>0</v>
      </c>
      <c r="R51" s="49">
        <f t="shared" si="13"/>
        <v>0</v>
      </c>
      <c r="S51" s="33">
        <f t="shared" si="14"/>
        <v>0</v>
      </c>
      <c r="T51" s="56">
        <f t="shared" si="15"/>
        <v>0</v>
      </c>
      <c r="V51" s="63"/>
      <c r="W51" s="73"/>
      <c r="X51" s="33"/>
      <c r="Y51" s="33"/>
      <c r="Z51" s="33"/>
    </row>
    <row r="52" spans="1:26" ht="12.75">
      <c r="A52" s="2">
        <v>0.5750701874319963</v>
      </c>
      <c r="B52" s="2">
        <v>0.9756377696360357</v>
      </c>
      <c r="C52" s="2">
        <v>0.9498625955061835</v>
      </c>
      <c r="D52" s="9">
        <v>23</v>
      </c>
      <c r="E52" s="33">
        <f t="shared" si="0"/>
        <v>1011859.0285234079</v>
      </c>
      <c r="F52" s="33">
        <f t="shared" si="1"/>
        <v>2364336.5242987424</v>
      </c>
      <c r="G52" s="33">
        <f t="shared" si="2"/>
        <v>2473084.037847725</v>
      </c>
      <c r="H52" s="48">
        <f t="shared" si="3"/>
        <v>5849279.590669876</v>
      </c>
      <c r="I52" s="49">
        <f t="shared" si="4"/>
        <v>-11859.028523407876</v>
      </c>
      <c r="J52" s="33">
        <f t="shared" si="5"/>
        <v>-1364336.5242987424</v>
      </c>
      <c r="K52" s="33">
        <f t="shared" si="6"/>
        <v>-1473084.0378477252</v>
      </c>
      <c r="L52" s="23">
        <f t="shared" si="7"/>
        <v>-2849279.5906698755</v>
      </c>
      <c r="M52" s="49">
        <f t="shared" si="8"/>
        <v>-11859.028523407876</v>
      </c>
      <c r="N52" s="33">
        <f t="shared" si="9"/>
        <v>-1364336.5242987424</v>
      </c>
      <c r="O52" s="33">
        <f t="shared" si="10"/>
        <v>-1473084.0378477252</v>
      </c>
      <c r="P52" s="23">
        <f t="shared" si="11"/>
        <v>-2849279.5906698755</v>
      </c>
      <c r="Q52" s="55">
        <f t="shared" si="12"/>
        <v>594788.5334140245</v>
      </c>
      <c r="R52" s="49">
        <f t="shared" si="13"/>
        <v>2475.5781097265103</v>
      </c>
      <c r="S52" s="33">
        <f t="shared" si="14"/>
        <v>284805.92884886113</v>
      </c>
      <c r="T52" s="56">
        <f t="shared" si="15"/>
        <v>307507.0264554369</v>
      </c>
      <c r="V52" s="63"/>
      <c r="W52" s="73"/>
      <c r="X52" s="33"/>
      <c r="Y52" s="33"/>
      <c r="Z52" s="33"/>
    </row>
    <row r="53" spans="1:26" ht="12.75">
      <c r="A53" s="2">
        <v>0.811877466227763</v>
      </c>
      <c r="B53" s="2">
        <v>0.6599228228606462</v>
      </c>
      <c r="C53" s="2">
        <v>0.31337031440618723</v>
      </c>
      <c r="D53" s="9">
        <v>24</v>
      </c>
      <c r="E53" s="33">
        <f t="shared" si="0"/>
        <v>1246638.6041832664</v>
      </c>
      <c r="F53" s="33">
        <f t="shared" si="1"/>
        <v>1084507.8114977914</v>
      </c>
      <c r="G53" s="33">
        <f t="shared" si="2"/>
        <v>556869.8791293384</v>
      </c>
      <c r="H53" s="48">
        <f t="shared" si="3"/>
        <v>2888016.294810396</v>
      </c>
      <c r="I53" s="49">
        <f t="shared" si="4"/>
        <v>-246638.6041832664</v>
      </c>
      <c r="J53" s="33">
        <f t="shared" si="5"/>
        <v>-84507.81149779144</v>
      </c>
      <c r="K53" s="33">
        <f t="shared" si="6"/>
        <v>443130.1208706616</v>
      </c>
      <c r="L53" s="23">
        <f t="shared" si="7"/>
        <v>111983.70518960373</v>
      </c>
      <c r="M53" s="49">
        <f t="shared" si="8"/>
        <v>-246638.6041832664</v>
      </c>
      <c r="N53" s="33">
        <f t="shared" si="9"/>
        <v>-84507.81149779144</v>
      </c>
      <c r="O53" s="33">
        <f t="shared" si="10"/>
        <v>0</v>
      </c>
      <c r="P53" s="23">
        <f t="shared" si="11"/>
        <v>-331146.41568105784</v>
      </c>
      <c r="Q53" s="55">
        <f t="shared" si="12"/>
        <v>0</v>
      </c>
      <c r="R53" s="49">
        <f t="shared" si="13"/>
        <v>0</v>
      </c>
      <c r="S53" s="33">
        <f t="shared" si="14"/>
        <v>0</v>
      </c>
      <c r="T53" s="56">
        <f t="shared" si="15"/>
        <v>0</v>
      </c>
      <c r="V53" s="63"/>
      <c r="W53" s="73"/>
      <c r="X53" s="33"/>
      <c r="Y53" s="33"/>
      <c r="Z53" s="33"/>
    </row>
    <row r="54" spans="1:26" ht="12.75">
      <c r="A54" s="2">
        <v>0.8211847831648218</v>
      </c>
      <c r="B54" s="2">
        <v>0.06708246171486376</v>
      </c>
      <c r="C54" s="2">
        <v>0.028183501677000844</v>
      </c>
      <c r="D54" s="9">
        <v>25</v>
      </c>
      <c r="E54" s="33">
        <f t="shared" si="0"/>
        <v>1259817.528429655</v>
      </c>
      <c r="F54" s="33">
        <f t="shared" si="1"/>
        <v>417304.52323710884</v>
      </c>
      <c r="G54" s="33">
        <f t="shared" si="2"/>
        <v>205824.55261123425</v>
      </c>
      <c r="H54" s="48">
        <f t="shared" si="3"/>
        <v>1882946.6042779977</v>
      </c>
      <c r="I54" s="49">
        <f t="shared" si="4"/>
        <v>-259817.5284296549</v>
      </c>
      <c r="J54" s="33">
        <f t="shared" si="5"/>
        <v>582695.4767628912</v>
      </c>
      <c r="K54" s="33">
        <f t="shared" si="6"/>
        <v>794175.4473887658</v>
      </c>
      <c r="L54" s="23">
        <f t="shared" si="7"/>
        <v>1117053.395722002</v>
      </c>
      <c r="M54" s="49">
        <f t="shared" si="8"/>
        <v>-259817.5284296549</v>
      </c>
      <c r="N54" s="33">
        <f t="shared" si="9"/>
        <v>0</v>
      </c>
      <c r="O54" s="33">
        <f t="shared" si="10"/>
        <v>0</v>
      </c>
      <c r="P54" s="23">
        <f t="shared" si="11"/>
        <v>-259817.5284296549</v>
      </c>
      <c r="Q54" s="55">
        <f t="shared" si="12"/>
        <v>0</v>
      </c>
      <c r="R54" s="49">
        <f t="shared" si="13"/>
        <v>0</v>
      </c>
      <c r="S54" s="33">
        <f t="shared" si="14"/>
        <v>0</v>
      </c>
      <c r="T54" s="56">
        <f t="shared" si="15"/>
        <v>0</v>
      </c>
      <c r="V54" s="63"/>
      <c r="W54" s="73"/>
      <c r="X54" s="33"/>
      <c r="Y54" s="33"/>
      <c r="Z54" s="33"/>
    </row>
    <row r="55" spans="1:26" ht="12.75">
      <c r="A55" s="2">
        <v>0.0014969698252885744</v>
      </c>
      <c r="B55" s="2">
        <v>0.9130676541590887</v>
      </c>
      <c r="C55" s="2">
        <v>0.4487584964105986</v>
      </c>
      <c r="D55" s="9">
        <v>26</v>
      </c>
      <c r="E55" s="33">
        <f t="shared" si="0"/>
        <v>392386.5444026839</v>
      </c>
      <c r="F55" s="33">
        <f t="shared" si="1"/>
        <v>1741845.3024749428</v>
      </c>
      <c r="G55" s="33">
        <f t="shared" si="2"/>
        <v>715224.3293506119</v>
      </c>
      <c r="H55" s="48">
        <f t="shared" si="3"/>
        <v>2849456.1762282383</v>
      </c>
      <c r="I55" s="49">
        <f t="shared" si="4"/>
        <v>607613.4555973161</v>
      </c>
      <c r="J55" s="33">
        <f t="shared" si="5"/>
        <v>-741845.3024749428</v>
      </c>
      <c r="K55" s="33">
        <f t="shared" si="6"/>
        <v>284775.6706493881</v>
      </c>
      <c r="L55" s="23">
        <f t="shared" si="7"/>
        <v>150543.8237717615</v>
      </c>
      <c r="M55" s="49">
        <f t="shared" si="8"/>
        <v>0</v>
      </c>
      <c r="N55" s="33">
        <f t="shared" si="9"/>
        <v>-741845.3024749428</v>
      </c>
      <c r="O55" s="33">
        <f t="shared" si="10"/>
        <v>0</v>
      </c>
      <c r="P55" s="23">
        <f t="shared" si="11"/>
        <v>-741845.3024749428</v>
      </c>
      <c r="Q55" s="55">
        <f t="shared" si="12"/>
        <v>0</v>
      </c>
      <c r="R55" s="49">
        <f t="shared" si="13"/>
        <v>0</v>
      </c>
      <c r="S55" s="33">
        <f t="shared" si="14"/>
        <v>0</v>
      </c>
      <c r="T55" s="56">
        <f t="shared" si="15"/>
        <v>0</v>
      </c>
      <c r="V55" s="63"/>
      <c r="W55" s="73"/>
      <c r="X55" s="33"/>
      <c r="Y55" s="33"/>
      <c r="Z55" s="33"/>
    </row>
    <row r="56" spans="1:26" ht="12.75">
      <c r="A56" s="2">
        <v>0.4685202484890212</v>
      </c>
      <c r="B56" s="2">
        <v>0.548687410677057</v>
      </c>
      <c r="C56" s="2">
        <v>0.8703872593763311</v>
      </c>
      <c r="D56" s="9">
        <v>27</v>
      </c>
      <c r="E56" s="33">
        <f t="shared" si="0"/>
        <v>933609.4927133383</v>
      </c>
      <c r="F56" s="33">
        <f t="shared" si="1"/>
        <v>938167.1843192894</v>
      </c>
      <c r="G56" s="33">
        <f t="shared" si="2"/>
        <v>1724188.5779752473</v>
      </c>
      <c r="H56" s="48">
        <f t="shared" si="3"/>
        <v>3595965.255007875</v>
      </c>
      <c r="I56" s="49">
        <f t="shared" si="4"/>
        <v>66390.50728666165</v>
      </c>
      <c r="J56" s="33">
        <f t="shared" si="5"/>
        <v>61832.8156807106</v>
      </c>
      <c r="K56" s="33">
        <f t="shared" si="6"/>
        <v>-724188.5779752473</v>
      </c>
      <c r="L56" s="23">
        <f t="shared" si="7"/>
        <v>-595965.255007875</v>
      </c>
      <c r="M56" s="49">
        <f t="shared" si="8"/>
        <v>0</v>
      </c>
      <c r="N56" s="33">
        <f t="shared" si="9"/>
        <v>0</v>
      </c>
      <c r="O56" s="33">
        <f t="shared" si="10"/>
        <v>-724188.5779752473</v>
      </c>
      <c r="P56" s="23">
        <f t="shared" si="11"/>
        <v>-724188.5779752473</v>
      </c>
      <c r="Q56" s="55">
        <f t="shared" si="12"/>
        <v>59596.52550078751</v>
      </c>
      <c r="R56" s="49">
        <f t="shared" si="13"/>
        <v>0</v>
      </c>
      <c r="S56" s="33">
        <f t="shared" si="14"/>
        <v>0</v>
      </c>
      <c r="T56" s="56">
        <f t="shared" si="15"/>
        <v>59596.52550078751</v>
      </c>
      <c r="V56" s="63"/>
      <c r="W56" s="73"/>
      <c r="X56" s="33"/>
      <c r="Y56" s="33"/>
      <c r="Z56" s="33"/>
    </row>
    <row r="57" spans="1:26" ht="12.75">
      <c r="A57" s="2">
        <v>0.284601334947749</v>
      </c>
      <c r="B57" s="2">
        <v>0.2810375218426737</v>
      </c>
      <c r="C57" s="2">
        <v>0.2808290168986134</v>
      </c>
      <c r="D57" s="9">
        <v>28</v>
      </c>
      <c r="E57" s="33">
        <f t="shared" si="0"/>
        <v>805922.3767088843</v>
      </c>
      <c r="F57" s="33">
        <f t="shared" si="1"/>
        <v>660418.8253152079</v>
      </c>
      <c r="G57" s="33">
        <f t="shared" si="2"/>
        <v>521385.09255237825</v>
      </c>
      <c r="H57" s="48">
        <f t="shared" si="3"/>
        <v>1987726.2945764705</v>
      </c>
      <c r="I57" s="49">
        <f t="shared" si="4"/>
        <v>194077.62329111574</v>
      </c>
      <c r="J57" s="33">
        <f t="shared" si="5"/>
        <v>339581.17468479206</v>
      </c>
      <c r="K57" s="33">
        <f t="shared" si="6"/>
        <v>478614.90744762175</v>
      </c>
      <c r="L57" s="23">
        <f t="shared" si="7"/>
        <v>1012273.7054235295</v>
      </c>
      <c r="M57" s="49">
        <f t="shared" si="8"/>
        <v>0</v>
      </c>
      <c r="N57" s="33">
        <f t="shared" si="9"/>
        <v>0</v>
      </c>
      <c r="O57" s="33">
        <f t="shared" si="10"/>
        <v>0</v>
      </c>
      <c r="P57" s="23">
        <f t="shared" si="11"/>
        <v>0</v>
      </c>
      <c r="Q57" s="55">
        <f t="shared" si="12"/>
        <v>0</v>
      </c>
      <c r="R57" s="49">
        <f t="shared" si="13"/>
        <v>0</v>
      </c>
      <c r="S57" s="33">
        <f t="shared" si="14"/>
        <v>0</v>
      </c>
      <c r="T57" s="56">
        <f t="shared" si="15"/>
        <v>0</v>
      </c>
      <c r="V57" s="63"/>
      <c r="W57" s="73"/>
      <c r="X57" s="33"/>
      <c r="Y57" s="33"/>
      <c r="Z57" s="33"/>
    </row>
    <row r="58" spans="1:26" ht="12.75">
      <c r="A58" s="2">
        <v>0.23310196128213057</v>
      </c>
      <c r="B58" s="2">
        <v>0.5056887518042821</v>
      </c>
      <c r="C58" s="2">
        <v>0.5805584698542807</v>
      </c>
      <c r="D58" s="9">
        <v>29</v>
      </c>
      <c r="E58" s="33">
        <f t="shared" si="0"/>
        <v>768280.1633159518</v>
      </c>
      <c r="F58" s="33">
        <f t="shared" si="1"/>
        <v>888811.6214538044</v>
      </c>
      <c r="G58" s="33">
        <f t="shared" si="2"/>
        <v>902420.816518841</v>
      </c>
      <c r="H58" s="48">
        <f t="shared" si="3"/>
        <v>2559512.601288597</v>
      </c>
      <c r="I58" s="49">
        <f t="shared" si="4"/>
        <v>231719.83668404818</v>
      </c>
      <c r="J58" s="33">
        <f t="shared" si="5"/>
        <v>111188.37854619557</v>
      </c>
      <c r="K58" s="33">
        <f t="shared" si="6"/>
        <v>97579.18348115904</v>
      </c>
      <c r="L58" s="23">
        <f t="shared" si="7"/>
        <v>440487.3987114028</v>
      </c>
      <c r="M58" s="49">
        <f t="shared" si="8"/>
        <v>0</v>
      </c>
      <c r="N58" s="33">
        <f t="shared" si="9"/>
        <v>0</v>
      </c>
      <c r="O58" s="33">
        <f t="shared" si="10"/>
        <v>0</v>
      </c>
      <c r="P58" s="23">
        <f t="shared" si="11"/>
        <v>0</v>
      </c>
      <c r="Q58" s="55">
        <f t="shared" si="12"/>
        <v>0</v>
      </c>
      <c r="R58" s="49">
        <f t="shared" si="13"/>
        <v>0</v>
      </c>
      <c r="S58" s="33">
        <f t="shared" si="14"/>
        <v>0</v>
      </c>
      <c r="T58" s="56">
        <f t="shared" si="15"/>
        <v>0</v>
      </c>
      <c r="V58" s="63"/>
      <c r="W58" s="73"/>
      <c r="X58" s="33"/>
      <c r="Y58" s="33"/>
      <c r="Z58" s="33"/>
    </row>
    <row r="59" spans="1:26" ht="12.75">
      <c r="A59" s="2">
        <v>0.8760594388909819</v>
      </c>
      <c r="B59" s="2">
        <v>0.9910763483334657</v>
      </c>
      <c r="C59" s="2">
        <v>0.572143982966594</v>
      </c>
      <c r="D59" s="9">
        <v>30</v>
      </c>
      <c r="E59" s="33">
        <f t="shared" si="0"/>
        <v>1352092.4825078242</v>
      </c>
      <c r="F59" s="33">
        <f t="shared" si="1"/>
        <v>2884597.7608206556</v>
      </c>
      <c r="G59" s="33">
        <f t="shared" si="2"/>
        <v>888949.0671422922</v>
      </c>
      <c r="H59" s="48">
        <f t="shared" si="3"/>
        <v>5125639.310470772</v>
      </c>
      <c r="I59" s="49">
        <f t="shared" si="4"/>
        <v>-352092.4825078242</v>
      </c>
      <c r="J59" s="33">
        <f t="shared" si="5"/>
        <v>-1884597.7608206556</v>
      </c>
      <c r="K59" s="33">
        <f t="shared" si="6"/>
        <v>111050.93285770784</v>
      </c>
      <c r="L59" s="23">
        <f t="shared" si="7"/>
        <v>-2125639.310470772</v>
      </c>
      <c r="M59" s="49">
        <f t="shared" si="8"/>
        <v>-352092.4825078242</v>
      </c>
      <c r="N59" s="33">
        <f t="shared" si="9"/>
        <v>-1884597.7608206556</v>
      </c>
      <c r="O59" s="33">
        <f t="shared" si="10"/>
        <v>0</v>
      </c>
      <c r="P59" s="23">
        <f t="shared" si="11"/>
        <v>-2236690.24332848</v>
      </c>
      <c r="Q59" s="55">
        <f t="shared" si="12"/>
        <v>377696.44935429335</v>
      </c>
      <c r="R59" s="49">
        <f t="shared" si="13"/>
        <v>59455.74309370911</v>
      </c>
      <c r="S59" s="33">
        <f t="shared" si="14"/>
        <v>318240.7062605842</v>
      </c>
      <c r="T59" s="56">
        <f t="shared" si="15"/>
        <v>0</v>
      </c>
      <c r="V59" s="63"/>
      <c r="W59" s="73"/>
      <c r="X59" s="33"/>
      <c r="Y59" s="33"/>
      <c r="Z59" s="33"/>
    </row>
    <row r="60" spans="1:26" ht="12.75">
      <c r="A60" s="2">
        <v>0.23738371491934895</v>
      </c>
      <c r="B60" s="2">
        <v>0.5567912229260747</v>
      </c>
      <c r="C60" s="2">
        <v>0.4579273569800897</v>
      </c>
      <c r="D60" s="9">
        <v>31</v>
      </c>
      <c r="E60" s="33">
        <f t="shared" si="0"/>
        <v>771496.5262131908</v>
      </c>
      <c r="F60" s="33">
        <f t="shared" si="1"/>
        <v>947829.5063435814</v>
      </c>
      <c r="G60" s="33">
        <f t="shared" si="2"/>
        <v>726904.8358760219</v>
      </c>
      <c r="H60" s="48">
        <f t="shared" si="3"/>
        <v>2446230.868432794</v>
      </c>
      <c r="I60" s="49">
        <f t="shared" si="4"/>
        <v>228503.47378680925</v>
      </c>
      <c r="J60" s="33">
        <f t="shared" si="5"/>
        <v>52170.493656418636</v>
      </c>
      <c r="K60" s="33">
        <f t="shared" si="6"/>
        <v>273095.1641239781</v>
      </c>
      <c r="L60" s="23">
        <f t="shared" si="7"/>
        <v>553769.131567206</v>
      </c>
      <c r="M60" s="49">
        <f t="shared" si="8"/>
        <v>0</v>
      </c>
      <c r="N60" s="33">
        <f t="shared" si="9"/>
        <v>0</v>
      </c>
      <c r="O60" s="33">
        <f t="shared" si="10"/>
        <v>0</v>
      </c>
      <c r="P60" s="23">
        <f t="shared" si="11"/>
        <v>0</v>
      </c>
      <c r="Q60" s="55">
        <f t="shared" si="12"/>
        <v>0</v>
      </c>
      <c r="R60" s="49">
        <f t="shared" si="13"/>
        <v>0</v>
      </c>
      <c r="S60" s="33">
        <f t="shared" si="14"/>
        <v>0</v>
      </c>
      <c r="T60" s="56">
        <f t="shared" si="15"/>
        <v>0</v>
      </c>
      <c r="V60" s="63"/>
      <c r="W60" s="73"/>
      <c r="X60" s="33"/>
      <c r="Y60" s="33"/>
      <c r="Z60" s="33"/>
    </row>
    <row r="61" spans="1:26" ht="12.75">
      <c r="A61" s="2">
        <v>0.5158999014607835</v>
      </c>
      <c r="B61" s="2">
        <v>0.8642592463543703</v>
      </c>
      <c r="C61" s="2">
        <v>0.1013854462711814</v>
      </c>
      <c r="D61" s="9">
        <v>32</v>
      </c>
      <c r="E61" s="33">
        <f t="shared" si="0"/>
        <v>967499.5781398994</v>
      </c>
      <c r="F61" s="33">
        <f t="shared" si="1"/>
        <v>1529328.2742180305</v>
      </c>
      <c r="G61" s="33">
        <f t="shared" si="2"/>
        <v>320912.18607559724</v>
      </c>
      <c r="H61" s="48">
        <f t="shared" si="3"/>
        <v>2817740.038433527</v>
      </c>
      <c r="I61" s="49">
        <f t="shared" si="4"/>
        <v>32500.421860100585</v>
      </c>
      <c r="J61" s="33">
        <f t="shared" si="5"/>
        <v>-529328.2742180305</v>
      </c>
      <c r="K61" s="33">
        <f t="shared" si="6"/>
        <v>679087.8139244027</v>
      </c>
      <c r="L61" s="23">
        <f t="shared" si="7"/>
        <v>182259.96156647278</v>
      </c>
      <c r="M61" s="49">
        <f t="shared" si="8"/>
        <v>0</v>
      </c>
      <c r="N61" s="33">
        <f t="shared" si="9"/>
        <v>-529328.2742180305</v>
      </c>
      <c r="O61" s="33">
        <f t="shared" si="10"/>
        <v>0</v>
      </c>
      <c r="P61" s="23">
        <f t="shared" si="11"/>
        <v>-529328.2742180305</v>
      </c>
      <c r="Q61" s="55">
        <f t="shared" si="12"/>
        <v>0</v>
      </c>
      <c r="R61" s="49">
        <f t="shared" si="13"/>
        <v>0</v>
      </c>
      <c r="S61" s="33">
        <f t="shared" si="14"/>
        <v>0</v>
      </c>
      <c r="T61" s="56">
        <f t="shared" si="15"/>
        <v>0</v>
      </c>
      <c r="V61" s="63"/>
      <c r="W61" s="73"/>
      <c r="X61" s="33"/>
      <c r="Y61" s="33"/>
      <c r="Z61" s="33"/>
    </row>
    <row r="62" spans="1:26" ht="12.75">
      <c r="A62" s="2">
        <v>0.9177948292725377</v>
      </c>
      <c r="B62" s="2">
        <v>0.8743452855932308</v>
      </c>
      <c r="C62" s="2">
        <v>0.15637681111939106</v>
      </c>
      <c r="D62" s="9">
        <v>33</v>
      </c>
      <c r="E62" s="33">
        <f aca="true" t="shared" si="16" ref="E62:E93">LOGINV(A62,E$4,E$5)</f>
        <v>1450802.9160148923</v>
      </c>
      <c r="F62" s="33">
        <f aca="true" t="shared" si="17" ref="F62:F93">LOGINV(B62,F$4,F$5)</f>
        <v>1566098.267449179</v>
      </c>
      <c r="G62" s="33">
        <f aca="true" t="shared" si="18" ref="G62:G93">LOGINV(C62,G$4,G$5)</f>
        <v>386113.98225433123</v>
      </c>
      <c r="H62" s="48">
        <f aca="true" t="shared" si="19" ref="H62:H93">SUM(E62:G62)</f>
        <v>3403015.1657184027</v>
      </c>
      <c r="I62" s="49">
        <f aca="true" t="shared" si="20" ref="I62:I93">E$13-E62</f>
        <v>-450802.9160148923</v>
      </c>
      <c r="J62" s="33">
        <f aca="true" t="shared" si="21" ref="J62:J93">F$13-F62</f>
        <v>-566098.267449179</v>
      </c>
      <c r="K62" s="33">
        <f aca="true" t="shared" si="22" ref="K62:K93">G$13-G62</f>
        <v>613886.0177456688</v>
      </c>
      <c r="L62" s="23">
        <f aca="true" t="shared" si="23" ref="L62:L93">SUM(I62:K62)</f>
        <v>-403015.1657184025</v>
      </c>
      <c r="M62" s="49">
        <f aca="true" t="shared" si="24" ref="M62:M93">MIN(I62,0)</f>
        <v>-450802.9160148923</v>
      </c>
      <c r="N62" s="33">
        <f aca="true" t="shared" si="25" ref="N62:N93">MIN(J62,0)</f>
        <v>-566098.267449179</v>
      </c>
      <c r="O62" s="33">
        <f aca="true" t="shared" si="26" ref="O62:O93">MIN(K62,0)</f>
        <v>0</v>
      </c>
      <c r="P62" s="23">
        <f aca="true" t="shared" si="27" ref="P62:P93">SUM(M62:O62)</f>
        <v>-1016901.1834640712</v>
      </c>
      <c r="Q62" s="55">
        <f aca="true" t="shared" si="28" ref="Q62:Q93">IF(L62&gt;0,0,MIN(P$9,-L62)*$M$7+MAX(0,-L62-P$9)*$M$8)</f>
        <v>40301.51657184025</v>
      </c>
      <c r="R62" s="49">
        <f aca="true" t="shared" si="29" ref="R62:R93">IF($P62&lt;&gt;0,$Q62*M62/$P62,0)</f>
        <v>17866.083239788062</v>
      </c>
      <c r="S62" s="33">
        <f aca="true" t="shared" si="30" ref="S62:S93">IF($P62&lt;&gt;0,$Q62*N62/$P62,0)</f>
        <v>22435.433332052187</v>
      </c>
      <c r="T62" s="56">
        <f aca="true" t="shared" si="31" ref="T62:T93">IF($P62&lt;&gt;0,$Q62*O62/$P62,0)</f>
        <v>0</v>
      </c>
      <c r="V62" s="63"/>
      <c r="W62" s="73"/>
      <c r="X62" s="33"/>
      <c r="Y62" s="33"/>
      <c r="Z62" s="33"/>
    </row>
    <row r="63" spans="1:26" ht="12.75">
      <c r="A63" s="2">
        <v>0.9879890035395713</v>
      </c>
      <c r="B63" s="2">
        <v>0.2513307621298235</v>
      </c>
      <c r="C63" s="2">
        <v>0.5307418769968504</v>
      </c>
      <c r="D63" s="9">
        <v>34</v>
      </c>
      <c r="E63" s="33">
        <f t="shared" si="16"/>
        <v>1881432.0102723308</v>
      </c>
      <c r="F63" s="33">
        <f t="shared" si="17"/>
        <v>631186.4629840052</v>
      </c>
      <c r="G63" s="33">
        <f t="shared" si="18"/>
        <v>826127.9746136313</v>
      </c>
      <c r="H63" s="48">
        <f t="shared" si="19"/>
        <v>3338746.447869967</v>
      </c>
      <c r="I63" s="49">
        <f t="shared" si="20"/>
        <v>-881432.0102723308</v>
      </c>
      <c r="J63" s="33">
        <f t="shared" si="21"/>
        <v>368813.5370159948</v>
      </c>
      <c r="K63" s="33">
        <f t="shared" si="22"/>
        <v>173872.02538636874</v>
      </c>
      <c r="L63" s="23">
        <f t="shared" si="23"/>
        <v>-338746.4478699673</v>
      </c>
      <c r="M63" s="49">
        <f t="shared" si="24"/>
        <v>-881432.0102723308</v>
      </c>
      <c r="N63" s="33">
        <f t="shared" si="25"/>
        <v>0</v>
      </c>
      <c r="O63" s="33">
        <f t="shared" si="26"/>
        <v>0</v>
      </c>
      <c r="P63" s="23">
        <f t="shared" si="27"/>
        <v>-881432.0102723308</v>
      </c>
      <c r="Q63" s="55">
        <f t="shared" si="28"/>
        <v>33874.64478699673</v>
      </c>
      <c r="R63" s="49">
        <f t="shared" si="29"/>
        <v>33874.64478699673</v>
      </c>
      <c r="S63" s="33">
        <f t="shared" si="30"/>
        <v>0</v>
      </c>
      <c r="T63" s="56">
        <f t="shared" si="31"/>
        <v>0</v>
      </c>
      <c r="V63" s="63"/>
      <c r="W63" s="73"/>
      <c r="X63" s="33"/>
      <c r="Y63" s="33"/>
      <c r="Z63" s="33"/>
    </row>
    <row r="64" spans="1:26" ht="12.75">
      <c r="A64" s="2">
        <v>0.6273009860675947</v>
      </c>
      <c r="B64" s="2">
        <v>0.9343111698471258</v>
      </c>
      <c r="C64" s="2">
        <v>0.08132606862258829</v>
      </c>
      <c r="D64" s="9">
        <v>35</v>
      </c>
      <c r="E64" s="33">
        <f t="shared" si="16"/>
        <v>1053811.9364686816</v>
      </c>
      <c r="F64" s="33">
        <f t="shared" si="17"/>
        <v>1876382.4751380957</v>
      </c>
      <c r="G64" s="33">
        <f t="shared" si="18"/>
        <v>294538.670732138</v>
      </c>
      <c r="H64" s="48">
        <f t="shared" si="19"/>
        <v>3224733.082338915</v>
      </c>
      <c r="I64" s="49">
        <f t="shared" si="20"/>
        <v>-53811.93646868155</v>
      </c>
      <c r="J64" s="33">
        <f t="shared" si="21"/>
        <v>-876382.4751380957</v>
      </c>
      <c r="K64" s="33">
        <f t="shared" si="22"/>
        <v>705461.329267862</v>
      </c>
      <c r="L64" s="23">
        <f t="shared" si="23"/>
        <v>-224733.0823389152</v>
      </c>
      <c r="M64" s="49">
        <f t="shared" si="24"/>
        <v>-53811.93646868155</v>
      </c>
      <c r="N64" s="33">
        <f t="shared" si="25"/>
        <v>-876382.4751380957</v>
      </c>
      <c r="O64" s="33">
        <f t="shared" si="26"/>
        <v>0</v>
      </c>
      <c r="P64" s="23">
        <f t="shared" si="27"/>
        <v>-930194.4116067772</v>
      </c>
      <c r="Q64" s="55">
        <f t="shared" si="28"/>
        <v>22473.308233891523</v>
      </c>
      <c r="R64" s="49">
        <f t="shared" si="29"/>
        <v>1300.0854658267845</v>
      </c>
      <c r="S64" s="33">
        <f t="shared" si="30"/>
        <v>21173.222768064737</v>
      </c>
      <c r="T64" s="56">
        <f t="shared" si="31"/>
        <v>0</v>
      </c>
      <c r="V64" s="63"/>
      <c r="W64" s="73"/>
      <c r="X64" s="33"/>
      <c r="Y64" s="33"/>
      <c r="Z64" s="33"/>
    </row>
    <row r="65" spans="1:26" ht="12.75">
      <c r="A65" s="2">
        <v>0.9146469424395749</v>
      </c>
      <c r="B65" s="2">
        <v>0.9589486990650418</v>
      </c>
      <c r="C65" s="2">
        <v>0.0465005177751765</v>
      </c>
      <c r="D65" s="9">
        <v>36</v>
      </c>
      <c r="E65" s="33">
        <f t="shared" si="16"/>
        <v>1441928.6182272686</v>
      </c>
      <c r="F65" s="33">
        <f t="shared" si="17"/>
        <v>2104982.657599237</v>
      </c>
      <c r="G65" s="33">
        <f t="shared" si="18"/>
        <v>241510.40173086847</v>
      </c>
      <c r="H65" s="48">
        <f t="shared" si="19"/>
        <v>3788421.677557374</v>
      </c>
      <c r="I65" s="49">
        <f t="shared" si="20"/>
        <v>-441928.61822726857</v>
      </c>
      <c r="J65" s="33">
        <f t="shared" si="21"/>
        <v>-1104982.6575992368</v>
      </c>
      <c r="K65" s="33">
        <f t="shared" si="22"/>
        <v>758489.5982691315</v>
      </c>
      <c r="L65" s="23">
        <f t="shared" si="23"/>
        <v>-788421.6775573739</v>
      </c>
      <c r="M65" s="49">
        <f t="shared" si="24"/>
        <v>-441928.61822726857</v>
      </c>
      <c r="N65" s="33">
        <f t="shared" si="25"/>
        <v>-1104982.6575992368</v>
      </c>
      <c r="O65" s="33">
        <f t="shared" si="26"/>
        <v>0</v>
      </c>
      <c r="P65" s="23">
        <f t="shared" si="27"/>
        <v>-1546911.2758265054</v>
      </c>
      <c r="Q65" s="55">
        <f t="shared" si="28"/>
        <v>78842.16775573739</v>
      </c>
      <c r="R65" s="49">
        <f t="shared" si="29"/>
        <v>22523.987509056933</v>
      </c>
      <c r="S65" s="33">
        <f t="shared" si="30"/>
        <v>56318.18024668045</v>
      </c>
      <c r="T65" s="56">
        <f t="shared" si="31"/>
        <v>0</v>
      </c>
      <c r="V65" s="63"/>
      <c r="W65" s="73"/>
      <c r="X65" s="33"/>
      <c r="Y65" s="33"/>
      <c r="Z65" s="33"/>
    </row>
    <row r="66" spans="1:26" ht="12.75">
      <c r="A66" s="2">
        <v>0.8929120700083824</v>
      </c>
      <c r="B66" s="2">
        <v>0.5007665523230838</v>
      </c>
      <c r="C66" s="2">
        <v>0.23963736500558586</v>
      </c>
      <c r="D66" s="9">
        <v>37</v>
      </c>
      <c r="E66" s="33">
        <f t="shared" si="16"/>
        <v>1387702.3057810836</v>
      </c>
      <c r="F66" s="33">
        <f t="shared" si="17"/>
        <v>883345.1525225247</v>
      </c>
      <c r="G66" s="33">
        <f t="shared" si="18"/>
        <v>477004.81971318764</v>
      </c>
      <c r="H66" s="48">
        <f t="shared" si="19"/>
        <v>2748052.2780167963</v>
      </c>
      <c r="I66" s="49">
        <f t="shared" si="20"/>
        <v>-387702.30578108365</v>
      </c>
      <c r="J66" s="33">
        <f t="shared" si="21"/>
        <v>116654.8474774753</v>
      </c>
      <c r="K66" s="33">
        <f t="shared" si="22"/>
        <v>522995.18028681236</v>
      </c>
      <c r="L66" s="23">
        <f t="shared" si="23"/>
        <v>251947.721983204</v>
      </c>
      <c r="M66" s="49">
        <f t="shared" si="24"/>
        <v>-387702.30578108365</v>
      </c>
      <c r="N66" s="33">
        <f t="shared" si="25"/>
        <v>0</v>
      </c>
      <c r="O66" s="33">
        <f t="shared" si="26"/>
        <v>0</v>
      </c>
      <c r="P66" s="23">
        <f t="shared" si="27"/>
        <v>-387702.30578108365</v>
      </c>
      <c r="Q66" s="55">
        <f t="shared" si="28"/>
        <v>0</v>
      </c>
      <c r="R66" s="49">
        <f t="shared" si="29"/>
        <v>0</v>
      </c>
      <c r="S66" s="33">
        <f t="shared" si="30"/>
        <v>0</v>
      </c>
      <c r="T66" s="56">
        <f t="shared" si="31"/>
        <v>0</v>
      </c>
      <c r="V66" s="63"/>
      <c r="W66" s="73"/>
      <c r="X66" s="33"/>
      <c r="Y66" s="33"/>
      <c r="Z66" s="33"/>
    </row>
    <row r="67" spans="1:26" ht="12.75">
      <c r="A67" s="2">
        <v>0.6898887198586936</v>
      </c>
      <c r="B67" s="2">
        <v>0.6084447322298434</v>
      </c>
      <c r="C67" s="2">
        <v>0.7470422292921315</v>
      </c>
      <c r="D67" s="9">
        <v>38</v>
      </c>
      <c r="E67" s="33">
        <f t="shared" si="16"/>
        <v>1109223.7916350996</v>
      </c>
      <c r="F67" s="33">
        <f t="shared" si="17"/>
        <v>1012714.0221609053</v>
      </c>
      <c r="G67" s="33">
        <f t="shared" si="18"/>
        <v>1246884.081905644</v>
      </c>
      <c r="H67" s="48">
        <f t="shared" si="19"/>
        <v>3368821.8957016487</v>
      </c>
      <c r="I67" s="49">
        <f t="shared" si="20"/>
        <v>-109223.79163509957</v>
      </c>
      <c r="J67" s="33">
        <f t="shared" si="21"/>
        <v>-12714.022160905297</v>
      </c>
      <c r="K67" s="33">
        <f t="shared" si="22"/>
        <v>-246884.08190564392</v>
      </c>
      <c r="L67" s="23">
        <f t="shared" si="23"/>
        <v>-368821.8957016488</v>
      </c>
      <c r="M67" s="49">
        <f t="shared" si="24"/>
        <v>-109223.79163509957</v>
      </c>
      <c r="N67" s="33">
        <f t="shared" si="25"/>
        <v>-12714.022160905297</v>
      </c>
      <c r="O67" s="33">
        <f t="shared" si="26"/>
        <v>-246884.08190564392</v>
      </c>
      <c r="P67" s="23">
        <f t="shared" si="27"/>
        <v>-368821.8957016488</v>
      </c>
      <c r="Q67" s="55">
        <f t="shared" si="28"/>
        <v>36882.18957016488</v>
      </c>
      <c r="R67" s="49">
        <f t="shared" si="29"/>
        <v>10922.379163509957</v>
      </c>
      <c r="S67" s="33">
        <f t="shared" si="30"/>
        <v>1271.40221609053</v>
      </c>
      <c r="T67" s="56">
        <f t="shared" si="31"/>
        <v>24688.408190564394</v>
      </c>
      <c r="V67" s="63"/>
      <c r="W67" s="73"/>
      <c r="X67" s="33"/>
      <c r="Y67" s="33"/>
      <c r="Z67" s="33"/>
    </row>
    <row r="68" spans="1:26" ht="12.75">
      <c r="A68" s="2">
        <v>0.9130608780233409</v>
      </c>
      <c r="B68" s="2">
        <v>0.3822100672310276</v>
      </c>
      <c r="C68" s="2">
        <v>0.8963972759217909</v>
      </c>
      <c r="D68" s="9">
        <v>39</v>
      </c>
      <c r="E68" s="33">
        <f t="shared" si="16"/>
        <v>1437570.0119293549</v>
      </c>
      <c r="F68" s="33">
        <f t="shared" si="17"/>
        <v>759693.1062690115</v>
      </c>
      <c r="G68" s="33">
        <f t="shared" si="18"/>
        <v>1892504.2069786259</v>
      </c>
      <c r="H68" s="48">
        <f t="shared" si="19"/>
        <v>4089767.3251769925</v>
      </c>
      <c r="I68" s="49">
        <f t="shared" si="20"/>
        <v>-437570.01192935486</v>
      </c>
      <c r="J68" s="33">
        <f t="shared" si="21"/>
        <v>240306.8937309885</v>
      </c>
      <c r="K68" s="33">
        <f t="shared" si="22"/>
        <v>-892504.2069786259</v>
      </c>
      <c r="L68" s="23">
        <f t="shared" si="23"/>
        <v>-1089767.3251769922</v>
      </c>
      <c r="M68" s="49">
        <f t="shared" si="24"/>
        <v>-437570.01192935486</v>
      </c>
      <c r="N68" s="33">
        <f t="shared" si="25"/>
        <v>0</v>
      </c>
      <c r="O68" s="33">
        <f t="shared" si="26"/>
        <v>-892504.2069786259</v>
      </c>
      <c r="P68" s="23">
        <f t="shared" si="27"/>
        <v>-1330074.2189079807</v>
      </c>
      <c r="Q68" s="55">
        <f t="shared" si="28"/>
        <v>108976.73251769923</v>
      </c>
      <c r="R68" s="49">
        <f t="shared" si="29"/>
        <v>35851.345338414365</v>
      </c>
      <c r="S68" s="33">
        <f t="shared" si="30"/>
        <v>0</v>
      </c>
      <c r="T68" s="56">
        <f t="shared" si="31"/>
        <v>73125.38717928487</v>
      </c>
      <c r="V68" s="63"/>
      <c r="W68" s="73"/>
      <c r="X68" s="33"/>
      <c r="Y68" s="33"/>
      <c r="Z68" s="33"/>
    </row>
    <row r="69" spans="1:26" ht="12.75">
      <c r="A69" s="2">
        <v>0.7289738279080282</v>
      </c>
      <c r="B69" s="2">
        <v>0.4632908847452155</v>
      </c>
      <c r="C69" s="2">
        <v>0.19110608276156604</v>
      </c>
      <c r="D69" s="9">
        <v>40</v>
      </c>
      <c r="E69" s="33">
        <f t="shared" si="16"/>
        <v>1147876.504501284</v>
      </c>
      <c r="F69" s="33">
        <f t="shared" si="17"/>
        <v>842759.9056493273</v>
      </c>
      <c r="G69" s="33">
        <f t="shared" si="18"/>
        <v>424569.6137229646</v>
      </c>
      <c r="H69" s="48">
        <f t="shared" si="19"/>
        <v>2415206.023873576</v>
      </c>
      <c r="I69" s="49">
        <f t="shared" si="20"/>
        <v>-147876.5045012841</v>
      </c>
      <c r="J69" s="33">
        <f t="shared" si="21"/>
        <v>157240.09435067268</v>
      </c>
      <c r="K69" s="33">
        <f t="shared" si="22"/>
        <v>575430.3862770353</v>
      </c>
      <c r="L69" s="23">
        <f t="shared" si="23"/>
        <v>584793.9761264239</v>
      </c>
      <c r="M69" s="49">
        <f t="shared" si="24"/>
        <v>-147876.5045012841</v>
      </c>
      <c r="N69" s="33">
        <f t="shared" si="25"/>
        <v>0</v>
      </c>
      <c r="O69" s="33">
        <f t="shared" si="26"/>
        <v>0</v>
      </c>
      <c r="P69" s="23">
        <f t="shared" si="27"/>
        <v>-147876.5045012841</v>
      </c>
      <c r="Q69" s="55">
        <f t="shared" si="28"/>
        <v>0</v>
      </c>
      <c r="R69" s="49">
        <f t="shared" si="29"/>
        <v>0</v>
      </c>
      <c r="S69" s="33">
        <f t="shared" si="30"/>
        <v>0</v>
      </c>
      <c r="T69" s="56">
        <f t="shared" si="31"/>
        <v>0</v>
      </c>
      <c r="V69" s="63"/>
      <c r="W69" s="73"/>
      <c r="X69" s="33"/>
      <c r="Y69" s="33"/>
      <c r="Z69" s="33"/>
    </row>
    <row r="70" spans="1:26" ht="12.75">
      <c r="A70" s="2">
        <v>0.06416580134010741</v>
      </c>
      <c r="B70" s="2">
        <v>0.3836619611948637</v>
      </c>
      <c r="C70" s="2">
        <v>0.1554478947561675</v>
      </c>
      <c r="D70" s="9">
        <v>41</v>
      </c>
      <c r="E70" s="33">
        <f t="shared" si="16"/>
        <v>605794.6417475393</v>
      </c>
      <c r="F70" s="33">
        <f t="shared" si="17"/>
        <v>761139.5494228374</v>
      </c>
      <c r="G70" s="33">
        <f t="shared" si="18"/>
        <v>385065.8465267341</v>
      </c>
      <c r="H70" s="48">
        <f t="shared" si="19"/>
        <v>1752000.0376971108</v>
      </c>
      <c r="I70" s="49">
        <f t="shared" si="20"/>
        <v>394205.3582524607</v>
      </c>
      <c r="J70" s="33">
        <f t="shared" si="21"/>
        <v>238860.45057716256</v>
      </c>
      <c r="K70" s="33">
        <f t="shared" si="22"/>
        <v>614934.1534732659</v>
      </c>
      <c r="L70" s="23">
        <f t="shared" si="23"/>
        <v>1247999.9623028892</v>
      </c>
      <c r="M70" s="49">
        <f t="shared" si="24"/>
        <v>0</v>
      </c>
      <c r="N70" s="33">
        <f t="shared" si="25"/>
        <v>0</v>
      </c>
      <c r="O70" s="33">
        <f t="shared" si="26"/>
        <v>0</v>
      </c>
      <c r="P70" s="23">
        <f t="shared" si="27"/>
        <v>0</v>
      </c>
      <c r="Q70" s="55">
        <f t="shared" si="28"/>
        <v>0</v>
      </c>
      <c r="R70" s="49">
        <f t="shared" si="29"/>
        <v>0</v>
      </c>
      <c r="S70" s="33">
        <f t="shared" si="30"/>
        <v>0</v>
      </c>
      <c r="T70" s="56">
        <f t="shared" si="31"/>
        <v>0</v>
      </c>
      <c r="V70" s="63"/>
      <c r="W70" s="73"/>
      <c r="X70" s="33"/>
      <c r="Y70" s="33"/>
      <c r="Z70" s="33"/>
    </row>
    <row r="71" spans="1:26" ht="12.75">
      <c r="A71" s="2">
        <v>0.8651014003209474</v>
      </c>
      <c r="B71" s="2">
        <v>0.37217955202441644</v>
      </c>
      <c r="C71" s="2">
        <v>0.3867074317938368</v>
      </c>
      <c r="D71" s="9">
        <v>42</v>
      </c>
      <c r="E71" s="33">
        <f t="shared" si="16"/>
        <v>1331170.8738656598</v>
      </c>
      <c r="F71" s="33">
        <f t="shared" si="17"/>
        <v>749729.2615382608</v>
      </c>
      <c r="G71" s="33">
        <f t="shared" si="18"/>
        <v>639839.6360723632</v>
      </c>
      <c r="H71" s="48">
        <f t="shared" si="19"/>
        <v>2720739.7714762837</v>
      </c>
      <c r="I71" s="49">
        <f t="shared" si="20"/>
        <v>-331170.8738656598</v>
      </c>
      <c r="J71" s="33">
        <f t="shared" si="21"/>
        <v>250270.73846173915</v>
      </c>
      <c r="K71" s="33">
        <f t="shared" si="22"/>
        <v>360160.36392763676</v>
      </c>
      <c r="L71" s="23">
        <f t="shared" si="23"/>
        <v>279260.2285237161</v>
      </c>
      <c r="M71" s="49">
        <f t="shared" si="24"/>
        <v>-331170.8738656598</v>
      </c>
      <c r="N71" s="33">
        <f t="shared" si="25"/>
        <v>0</v>
      </c>
      <c r="O71" s="33">
        <f t="shared" si="26"/>
        <v>0</v>
      </c>
      <c r="P71" s="23">
        <f t="shared" si="27"/>
        <v>-331170.8738656598</v>
      </c>
      <c r="Q71" s="55">
        <f t="shared" si="28"/>
        <v>0</v>
      </c>
      <c r="R71" s="49">
        <f t="shared" si="29"/>
        <v>0</v>
      </c>
      <c r="S71" s="33">
        <f t="shared" si="30"/>
        <v>0</v>
      </c>
      <c r="T71" s="56">
        <f t="shared" si="31"/>
        <v>0</v>
      </c>
      <c r="V71" s="63"/>
      <c r="W71" s="73"/>
      <c r="X71" s="33"/>
      <c r="Y71" s="33"/>
      <c r="Z71" s="33"/>
    </row>
    <row r="72" spans="1:26" ht="12.75">
      <c r="A72" s="2">
        <v>0.06501464727140904</v>
      </c>
      <c r="B72" s="2">
        <v>0.7201778525082101</v>
      </c>
      <c r="C72" s="2">
        <v>0.07801648313131704</v>
      </c>
      <c r="D72" s="9">
        <v>43</v>
      </c>
      <c r="E72" s="33">
        <f t="shared" si="16"/>
        <v>607018.5590948097</v>
      </c>
      <c r="F72" s="33">
        <f t="shared" si="17"/>
        <v>1181382.030831568</v>
      </c>
      <c r="G72" s="33">
        <f t="shared" si="18"/>
        <v>289969.8036902242</v>
      </c>
      <c r="H72" s="48">
        <f t="shared" si="19"/>
        <v>2078370.3936166018</v>
      </c>
      <c r="I72" s="49">
        <f t="shared" si="20"/>
        <v>392981.4409051903</v>
      </c>
      <c r="J72" s="33">
        <f t="shared" si="21"/>
        <v>-181382.03083156794</v>
      </c>
      <c r="K72" s="33">
        <f t="shared" si="22"/>
        <v>710030.1963097758</v>
      </c>
      <c r="L72" s="23">
        <f t="shared" si="23"/>
        <v>921629.6063833982</v>
      </c>
      <c r="M72" s="49">
        <f t="shared" si="24"/>
        <v>0</v>
      </c>
      <c r="N72" s="33">
        <f t="shared" si="25"/>
        <v>-181382.03083156794</v>
      </c>
      <c r="O72" s="33">
        <f t="shared" si="26"/>
        <v>0</v>
      </c>
      <c r="P72" s="23">
        <f t="shared" si="27"/>
        <v>-181382.03083156794</v>
      </c>
      <c r="Q72" s="55">
        <f t="shared" si="28"/>
        <v>0</v>
      </c>
      <c r="R72" s="49">
        <f t="shared" si="29"/>
        <v>0</v>
      </c>
      <c r="S72" s="33">
        <f t="shared" si="30"/>
        <v>0</v>
      </c>
      <c r="T72" s="56">
        <f t="shared" si="31"/>
        <v>0</v>
      </c>
      <c r="V72" s="63"/>
      <c r="W72" s="73"/>
      <c r="X72" s="33"/>
      <c r="Y72" s="33"/>
      <c r="Z72" s="33"/>
    </row>
    <row r="73" spans="1:26" ht="12.75">
      <c r="A73" s="2">
        <v>0.41120783266463173</v>
      </c>
      <c r="B73" s="2">
        <v>0.6834515993482586</v>
      </c>
      <c r="C73" s="2">
        <v>0.38948419924780264</v>
      </c>
      <c r="D73" s="9">
        <v>44</v>
      </c>
      <c r="E73" s="33">
        <f t="shared" si="16"/>
        <v>893747.7309425351</v>
      </c>
      <c r="F73" s="33">
        <f t="shared" si="17"/>
        <v>1120400.616195643</v>
      </c>
      <c r="G73" s="33">
        <f t="shared" si="18"/>
        <v>643093.8887371474</v>
      </c>
      <c r="H73" s="48">
        <f t="shared" si="19"/>
        <v>2657242.2358753253</v>
      </c>
      <c r="I73" s="49">
        <f t="shared" si="20"/>
        <v>106252.2690574649</v>
      </c>
      <c r="J73" s="33">
        <f t="shared" si="21"/>
        <v>-120400.61619564309</v>
      </c>
      <c r="K73" s="33">
        <f t="shared" si="22"/>
        <v>356906.11126285256</v>
      </c>
      <c r="L73" s="23">
        <f t="shared" si="23"/>
        <v>342757.7641246744</v>
      </c>
      <c r="M73" s="49">
        <f t="shared" si="24"/>
        <v>0</v>
      </c>
      <c r="N73" s="33">
        <f t="shared" si="25"/>
        <v>-120400.61619564309</v>
      </c>
      <c r="O73" s="33">
        <f t="shared" si="26"/>
        <v>0</v>
      </c>
      <c r="P73" s="23">
        <f t="shared" si="27"/>
        <v>-120400.61619564309</v>
      </c>
      <c r="Q73" s="55">
        <f t="shared" si="28"/>
        <v>0</v>
      </c>
      <c r="R73" s="49">
        <f t="shared" si="29"/>
        <v>0</v>
      </c>
      <c r="S73" s="33">
        <f t="shared" si="30"/>
        <v>0</v>
      </c>
      <c r="T73" s="56">
        <f t="shared" si="31"/>
        <v>0</v>
      </c>
      <c r="V73" s="63"/>
      <c r="W73" s="73"/>
      <c r="X73" s="33"/>
      <c r="Y73" s="33"/>
      <c r="Z73" s="33"/>
    </row>
    <row r="74" spans="1:26" ht="12.75">
      <c r="A74" s="2">
        <v>0.33564781266975374</v>
      </c>
      <c r="B74" s="2">
        <v>0.6084952296515032</v>
      </c>
      <c r="C74" s="2">
        <v>0.24297740741249063</v>
      </c>
      <c r="D74" s="9">
        <v>45</v>
      </c>
      <c r="E74" s="33">
        <f t="shared" si="16"/>
        <v>841717.2300156376</v>
      </c>
      <c r="F74" s="33">
        <f t="shared" si="17"/>
        <v>1012780.5941990709</v>
      </c>
      <c r="G74" s="33">
        <f t="shared" si="18"/>
        <v>480595.1855197126</v>
      </c>
      <c r="H74" s="48">
        <f t="shared" si="19"/>
        <v>2335093.009734421</v>
      </c>
      <c r="I74" s="49">
        <f t="shared" si="20"/>
        <v>158282.7699843624</v>
      </c>
      <c r="J74" s="33">
        <f t="shared" si="21"/>
        <v>-12780.59419907094</v>
      </c>
      <c r="K74" s="33">
        <f t="shared" si="22"/>
        <v>519404.8144802874</v>
      </c>
      <c r="L74" s="23">
        <f t="shared" si="23"/>
        <v>664906.9902655788</v>
      </c>
      <c r="M74" s="49">
        <f t="shared" si="24"/>
        <v>0</v>
      </c>
      <c r="N74" s="33">
        <f t="shared" si="25"/>
        <v>-12780.59419907094</v>
      </c>
      <c r="O74" s="33">
        <f t="shared" si="26"/>
        <v>0</v>
      </c>
      <c r="P74" s="23">
        <f t="shared" si="27"/>
        <v>-12780.59419907094</v>
      </c>
      <c r="Q74" s="55">
        <f t="shared" si="28"/>
        <v>0</v>
      </c>
      <c r="R74" s="49">
        <f t="shared" si="29"/>
        <v>0</v>
      </c>
      <c r="S74" s="33">
        <f t="shared" si="30"/>
        <v>0</v>
      </c>
      <c r="T74" s="56">
        <f t="shared" si="31"/>
        <v>0</v>
      </c>
      <c r="V74" s="63"/>
      <c r="W74" s="73"/>
      <c r="X74" s="33"/>
      <c r="Y74" s="33"/>
      <c r="Z74" s="33"/>
    </row>
    <row r="75" spans="1:26" ht="12.75">
      <c r="A75" s="2">
        <v>0.4924451980704905</v>
      </c>
      <c r="B75" s="2">
        <v>0.5156172502869572</v>
      </c>
      <c r="C75" s="2">
        <v>0.0883420682061864</v>
      </c>
      <c r="D75" s="9">
        <v>46</v>
      </c>
      <c r="E75" s="33">
        <f t="shared" si="16"/>
        <v>950581.4170616724</v>
      </c>
      <c r="F75" s="33">
        <f t="shared" si="17"/>
        <v>899944.9560019721</v>
      </c>
      <c r="G75" s="33">
        <f t="shared" si="18"/>
        <v>304000.879205243</v>
      </c>
      <c r="H75" s="48">
        <f t="shared" si="19"/>
        <v>2154527.2522688876</v>
      </c>
      <c r="I75" s="49">
        <f t="shared" si="20"/>
        <v>49418.58293832757</v>
      </c>
      <c r="J75" s="33">
        <f t="shared" si="21"/>
        <v>100055.04399802792</v>
      </c>
      <c r="K75" s="33">
        <f t="shared" si="22"/>
        <v>695999.120794757</v>
      </c>
      <c r="L75" s="23">
        <f t="shared" si="23"/>
        <v>845472.7477311125</v>
      </c>
      <c r="M75" s="49">
        <f t="shared" si="24"/>
        <v>0</v>
      </c>
      <c r="N75" s="33">
        <f t="shared" si="25"/>
        <v>0</v>
      </c>
      <c r="O75" s="33">
        <f t="shared" si="26"/>
        <v>0</v>
      </c>
      <c r="P75" s="23">
        <f t="shared" si="27"/>
        <v>0</v>
      </c>
      <c r="Q75" s="55">
        <f t="shared" si="28"/>
        <v>0</v>
      </c>
      <c r="R75" s="49">
        <f t="shared" si="29"/>
        <v>0</v>
      </c>
      <c r="S75" s="33">
        <f t="shared" si="30"/>
        <v>0</v>
      </c>
      <c r="T75" s="56">
        <f t="shared" si="31"/>
        <v>0</v>
      </c>
      <c r="V75" s="63"/>
      <c r="W75" s="73"/>
      <c r="X75" s="33"/>
      <c r="Y75" s="33"/>
      <c r="Z75" s="33"/>
    </row>
    <row r="76" spans="1:26" ht="12.75">
      <c r="A76" s="2">
        <v>0.818778852956606</v>
      </c>
      <c r="B76" s="2">
        <v>0.4384418868277029</v>
      </c>
      <c r="C76" s="2">
        <v>0.1490975348702701</v>
      </c>
      <c r="D76" s="9">
        <v>47</v>
      </c>
      <c r="E76" s="33">
        <f t="shared" si="16"/>
        <v>1256357.119223022</v>
      </c>
      <c r="F76" s="33">
        <f t="shared" si="17"/>
        <v>816718.8333819391</v>
      </c>
      <c r="G76" s="33">
        <f t="shared" si="18"/>
        <v>377865.01475912804</v>
      </c>
      <c r="H76" s="48">
        <f t="shared" si="19"/>
        <v>2450940.967364089</v>
      </c>
      <c r="I76" s="49">
        <f t="shared" si="20"/>
        <v>-256357.1192230219</v>
      </c>
      <c r="J76" s="33">
        <f t="shared" si="21"/>
        <v>183281.1666180609</v>
      </c>
      <c r="K76" s="33">
        <f t="shared" si="22"/>
        <v>622134.985240872</v>
      </c>
      <c r="L76" s="23">
        <f t="shared" si="23"/>
        <v>549059.032635911</v>
      </c>
      <c r="M76" s="49">
        <f t="shared" si="24"/>
        <v>-256357.1192230219</v>
      </c>
      <c r="N76" s="33">
        <f t="shared" si="25"/>
        <v>0</v>
      </c>
      <c r="O76" s="33">
        <f t="shared" si="26"/>
        <v>0</v>
      </c>
      <c r="P76" s="23">
        <f t="shared" si="27"/>
        <v>-256357.1192230219</v>
      </c>
      <c r="Q76" s="55">
        <f t="shared" si="28"/>
        <v>0</v>
      </c>
      <c r="R76" s="49">
        <f t="shared" si="29"/>
        <v>0</v>
      </c>
      <c r="S76" s="33">
        <f t="shared" si="30"/>
        <v>0</v>
      </c>
      <c r="T76" s="56">
        <f t="shared" si="31"/>
        <v>0</v>
      </c>
      <c r="V76" s="63"/>
      <c r="W76" s="73"/>
      <c r="X76" s="33"/>
      <c r="Y76" s="33"/>
      <c r="Z76" s="33"/>
    </row>
    <row r="77" spans="1:26" ht="12.75">
      <c r="A77" s="2">
        <v>0.49821696092274803</v>
      </c>
      <c r="B77" s="2">
        <v>0.2001002223084134</v>
      </c>
      <c r="C77" s="2">
        <v>0.39561029092800326</v>
      </c>
      <c r="D77" s="9">
        <v>48</v>
      </c>
      <c r="E77" s="33">
        <f t="shared" si="16"/>
        <v>954716.5113588747</v>
      </c>
      <c r="F77" s="33">
        <f t="shared" si="17"/>
        <v>579475.6413520472</v>
      </c>
      <c r="G77" s="33">
        <f t="shared" si="18"/>
        <v>650308.65946067</v>
      </c>
      <c r="H77" s="48">
        <f t="shared" si="19"/>
        <v>2184500.812171592</v>
      </c>
      <c r="I77" s="49">
        <f t="shared" si="20"/>
        <v>45283.48864112527</v>
      </c>
      <c r="J77" s="33">
        <f t="shared" si="21"/>
        <v>420524.3586479528</v>
      </c>
      <c r="K77" s="33">
        <f t="shared" si="22"/>
        <v>349691.34053933003</v>
      </c>
      <c r="L77" s="23">
        <f t="shared" si="23"/>
        <v>815499.1878284081</v>
      </c>
      <c r="M77" s="49">
        <f t="shared" si="24"/>
        <v>0</v>
      </c>
      <c r="N77" s="33">
        <f t="shared" si="25"/>
        <v>0</v>
      </c>
      <c r="O77" s="33">
        <f t="shared" si="26"/>
        <v>0</v>
      </c>
      <c r="P77" s="23">
        <f t="shared" si="27"/>
        <v>0</v>
      </c>
      <c r="Q77" s="55">
        <f t="shared" si="28"/>
        <v>0</v>
      </c>
      <c r="R77" s="49">
        <f t="shared" si="29"/>
        <v>0</v>
      </c>
      <c r="S77" s="33">
        <f t="shared" si="30"/>
        <v>0</v>
      </c>
      <c r="T77" s="56">
        <f t="shared" si="31"/>
        <v>0</v>
      </c>
      <c r="V77" s="63"/>
      <c r="W77" s="73"/>
      <c r="X77" s="33"/>
      <c r="Y77" s="33"/>
      <c r="Z77" s="33"/>
    </row>
    <row r="78" spans="1:26" ht="12.75">
      <c r="A78" s="2">
        <v>0.49999420392002536</v>
      </c>
      <c r="B78" s="2">
        <v>0.6544036985690567</v>
      </c>
      <c r="C78" s="2">
        <v>0.11005064670554399</v>
      </c>
      <c r="D78" s="9">
        <v>49</v>
      </c>
      <c r="E78" s="33">
        <f t="shared" si="16"/>
        <v>955993.3150455286</v>
      </c>
      <c r="F78" s="33">
        <f t="shared" si="17"/>
        <v>1076396.1529318595</v>
      </c>
      <c r="G78" s="33">
        <f t="shared" si="18"/>
        <v>331747.4896901207</v>
      </c>
      <c r="H78" s="48">
        <f t="shared" si="19"/>
        <v>2364136.9576675086</v>
      </c>
      <c r="I78" s="49">
        <f t="shared" si="20"/>
        <v>44006.68495447142</v>
      </c>
      <c r="J78" s="33">
        <f t="shared" si="21"/>
        <v>-76396.15293185948</v>
      </c>
      <c r="K78" s="33">
        <f t="shared" si="22"/>
        <v>668252.5103098793</v>
      </c>
      <c r="L78" s="23">
        <f t="shared" si="23"/>
        <v>635863.0423324913</v>
      </c>
      <c r="M78" s="49">
        <f t="shared" si="24"/>
        <v>0</v>
      </c>
      <c r="N78" s="33">
        <f t="shared" si="25"/>
        <v>-76396.15293185948</v>
      </c>
      <c r="O78" s="33">
        <f t="shared" si="26"/>
        <v>0</v>
      </c>
      <c r="P78" s="23">
        <f t="shared" si="27"/>
        <v>-76396.15293185948</v>
      </c>
      <c r="Q78" s="55">
        <f t="shared" si="28"/>
        <v>0</v>
      </c>
      <c r="R78" s="49">
        <f t="shared" si="29"/>
        <v>0</v>
      </c>
      <c r="S78" s="33">
        <f t="shared" si="30"/>
        <v>0</v>
      </c>
      <c r="T78" s="56">
        <f t="shared" si="31"/>
        <v>0</v>
      </c>
      <c r="V78" s="63"/>
      <c r="W78" s="73"/>
      <c r="X78" s="33"/>
      <c r="Y78" s="33"/>
      <c r="Z78" s="33"/>
    </row>
    <row r="79" spans="1:26" ht="12.75">
      <c r="A79" s="2">
        <v>0.018728295147489638</v>
      </c>
      <c r="B79" s="2">
        <v>0.14191364349573016</v>
      </c>
      <c r="C79" s="2">
        <v>0.9452197715658754</v>
      </c>
      <c r="D79" s="9">
        <v>50</v>
      </c>
      <c r="E79" s="33">
        <f t="shared" si="16"/>
        <v>512104.96241830406</v>
      </c>
      <c r="F79" s="33">
        <f t="shared" si="17"/>
        <v>516396.3854836333</v>
      </c>
      <c r="G79" s="33">
        <f t="shared" si="18"/>
        <v>2399163.946734695</v>
      </c>
      <c r="H79" s="48">
        <f t="shared" si="19"/>
        <v>3427665.2946366323</v>
      </c>
      <c r="I79" s="49">
        <f t="shared" si="20"/>
        <v>487895.03758169594</v>
      </c>
      <c r="J79" s="33">
        <f t="shared" si="21"/>
        <v>483603.6145163667</v>
      </c>
      <c r="K79" s="33">
        <f t="shared" si="22"/>
        <v>-1399163.9467346952</v>
      </c>
      <c r="L79" s="23">
        <f t="shared" si="23"/>
        <v>-427665.29463663255</v>
      </c>
      <c r="M79" s="49">
        <f t="shared" si="24"/>
        <v>0</v>
      </c>
      <c r="N79" s="33">
        <f t="shared" si="25"/>
        <v>0</v>
      </c>
      <c r="O79" s="33">
        <f t="shared" si="26"/>
        <v>-1399163.9467346952</v>
      </c>
      <c r="P79" s="23">
        <f t="shared" si="27"/>
        <v>-1399163.9467346952</v>
      </c>
      <c r="Q79" s="55">
        <f t="shared" si="28"/>
        <v>42766.52946366326</v>
      </c>
      <c r="R79" s="49">
        <f t="shared" si="29"/>
        <v>0</v>
      </c>
      <c r="S79" s="33">
        <f t="shared" si="30"/>
        <v>0</v>
      </c>
      <c r="T79" s="56">
        <f t="shared" si="31"/>
        <v>42766.52946366326</v>
      </c>
      <c r="V79" s="63"/>
      <c r="W79" s="73"/>
      <c r="X79" s="33"/>
      <c r="Y79" s="33"/>
      <c r="Z79" s="33"/>
    </row>
    <row r="80" spans="1:26" ht="12.75">
      <c r="A80" s="2">
        <v>0.21470354846273576</v>
      </c>
      <c r="B80" s="2">
        <v>0.8148764525279033</v>
      </c>
      <c r="C80" s="2">
        <v>0.11296727653836314</v>
      </c>
      <c r="D80" s="9">
        <v>51</v>
      </c>
      <c r="E80" s="33">
        <f t="shared" si="16"/>
        <v>754226.9263001466</v>
      </c>
      <c r="F80" s="33">
        <f t="shared" si="17"/>
        <v>1381272.6806924162</v>
      </c>
      <c r="G80" s="33">
        <f t="shared" si="18"/>
        <v>335333.90853654355</v>
      </c>
      <c r="H80" s="48">
        <f t="shared" si="19"/>
        <v>2470833.5155291064</v>
      </c>
      <c r="I80" s="49">
        <f t="shared" si="20"/>
        <v>245773.07369985338</v>
      </c>
      <c r="J80" s="33">
        <f t="shared" si="21"/>
        <v>-381272.68069241615</v>
      </c>
      <c r="K80" s="33">
        <f t="shared" si="22"/>
        <v>664666.0914634564</v>
      </c>
      <c r="L80" s="23">
        <f t="shared" si="23"/>
        <v>529166.4844708936</v>
      </c>
      <c r="M80" s="49">
        <f t="shared" si="24"/>
        <v>0</v>
      </c>
      <c r="N80" s="33">
        <f t="shared" si="25"/>
        <v>-381272.68069241615</v>
      </c>
      <c r="O80" s="33">
        <f t="shared" si="26"/>
        <v>0</v>
      </c>
      <c r="P80" s="23">
        <f t="shared" si="27"/>
        <v>-381272.68069241615</v>
      </c>
      <c r="Q80" s="55">
        <f t="shared" si="28"/>
        <v>0</v>
      </c>
      <c r="R80" s="49">
        <f t="shared" si="29"/>
        <v>0</v>
      </c>
      <c r="S80" s="33">
        <f t="shared" si="30"/>
        <v>0</v>
      </c>
      <c r="T80" s="56">
        <f t="shared" si="31"/>
        <v>0</v>
      </c>
      <c r="V80" s="63"/>
      <c r="W80" s="73"/>
      <c r="X80" s="33"/>
      <c r="Y80" s="33"/>
      <c r="Z80" s="33"/>
    </row>
    <row r="81" spans="1:26" ht="12.75">
      <c r="A81" s="2">
        <v>0.6629498832643705</v>
      </c>
      <c r="B81" s="2">
        <v>0.04213053938310285</v>
      </c>
      <c r="C81" s="2">
        <v>0.9753542814530862</v>
      </c>
      <c r="D81" s="9">
        <v>52</v>
      </c>
      <c r="E81" s="33">
        <f t="shared" si="16"/>
        <v>1084542.4721064107</v>
      </c>
      <c r="F81" s="33">
        <f t="shared" si="17"/>
        <v>372231.2256837424</v>
      </c>
      <c r="G81" s="33">
        <f t="shared" si="18"/>
        <v>3099508.2612330127</v>
      </c>
      <c r="H81" s="48">
        <f t="shared" si="19"/>
        <v>4556281.9590231655</v>
      </c>
      <c r="I81" s="49">
        <f t="shared" si="20"/>
        <v>-84542.47210641066</v>
      </c>
      <c r="J81" s="33">
        <f t="shared" si="21"/>
        <v>627768.7743162576</v>
      </c>
      <c r="K81" s="33">
        <f t="shared" si="22"/>
        <v>-2099508.2612330127</v>
      </c>
      <c r="L81" s="23">
        <f t="shared" si="23"/>
        <v>-1556281.9590231657</v>
      </c>
      <c r="M81" s="49">
        <f t="shared" si="24"/>
        <v>-84542.47210641066</v>
      </c>
      <c r="N81" s="33">
        <f t="shared" si="25"/>
        <v>0</v>
      </c>
      <c r="O81" s="33">
        <f t="shared" si="26"/>
        <v>-2099508.2612330127</v>
      </c>
      <c r="P81" s="23">
        <f t="shared" si="27"/>
        <v>-2184050.7333394233</v>
      </c>
      <c r="Q81" s="55">
        <f t="shared" si="28"/>
        <v>206889.2439200115</v>
      </c>
      <c r="R81" s="49">
        <f t="shared" si="29"/>
        <v>8008.480694255787</v>
      </c>
      <c r="S81" s="33">
        <f t="shared" si="30"/>
        <v>0</v>
      </c>
      <c r="T81" s="56">
        <f t="shared" si="31"/>
        <v>198880.7632257557</v>
      </c>
      <c r="V81" s="63"/>
      <c r="W81" s="73"/>
      <c r="X81" s="33"/>
      <c r="Y81" s="33"/>
      <c r="Z81" s="33"/>
    </row>
    <row r="82" spans="1:26" ht="12.75">
      <c r="A82" s="2">
        <v>0.16572515075981364</v>
      </c>
      <c r="B82" s="2">
        <v>0.7980326121297996</v>
      </c>
      <c r="C82" s="2">
        <v>0.6896107267617735</v>
      </c>
      <c r="D82" s="9">
        <v>53</v>
      </c>
      <c r="E82" s="33">
        <f t="shared" si="16"/>
        <v>714366.5798012957</v>
      </c>
      <c r="F82" s="33">
        <f t="shared" si="17"/>
        <v>1339514.5436309488</v>
      </c>
      <c r="G82" s="33">
        <f t="shared" si="18"/>
        <v>1106634.107047582</v>
      </c>
      <c r="H82" s="48">
        <f t="shared" si="19"/>
        <v>3160515.230479826</v>
      </c>
      <c r="I82" s="49">
        <f t="shared" si="20"/>
        <v>285633.42019870435</v>
      </c>
      <c r="J82" s="33">
        <f t="shared" si="21"/>
        <v>-339514.54363094876</v>
      </c>
      <c r="K82" s="33">
        <f t="shared" si="22"/>
        <v>-106634.10704758205</v>
      </c>
      <c r="L82" s="23">
        <f t="shared" si="23"/>
        <v>-160515.23047982645</v>
      </c>
      <c r="M82" s="49">
        <f t="shared" si="24"/>
        <v>0</v>
      </c>
      <c r="N82" s="33">
        <f t="shared" si="25"/>
        <v>-339514.54363094876</v>
      </c>
      <c r="O82" s="33">
        <f t="shared" si="26"/>
        <v>-106634.10704758205</v>
      </c>
      <c r="P82" s="23">
        <f t="shared" si="27"/>
        <v>-446148.6506785308</v>
      </c>
      <c r="Q82" s="55">
        <f t="shared" si="28"/>
        <v>16051.523047982646</v>
      </c>
      <c r="R82" s="49">
        <f t="shared" si="29"/>
        <v>0</v>
      </c>
      <c r="S82" s="33">
        <f t="shared" si="30"/>
        <v>12215.044277124227</v>
      </c>
      <c r="T82" s="56">
        <f t="shared" si="31"/>
        <v>3836.478770858419</v>
      </c>
      <c r="V82" s="63"/>
      <c r="W82" s="73"/>
      <c r="X82" s="33"/>
      <c r="Y82" s="33"/>
      <c r="Z82" s="33"/>
    </row>
    <row r="83" spans="1:26" ht="12.75">
      <c r="A83" s="2">
        <v>0.8782745273773944</v>
      </c>
      <c r="B83" s="2">
        <v>0.7454603733906042</v>
      </c>
      <c r="C83" s="2">
        <v>0.3776540691240946</v>
      </c>
      <c r="D83" s="9">
        <v>54</v>
      </c>
      <c r="E83" s="33">
        <f t="shared" si="16"/>
        <v>1356518.3033543944</v>
      </c>
      <c r="F83" s="33">
        <f t="shared" si="17"/>
        <v>1227692.059795579</v>
      </c>
      <c r="G83" s="33">
        <f t="shared" si="18"/>
        <v>629296.0158322972</v>
      </c>
      <c r="H83" s="48">
        <f t="shared" si="19"/>
        <v>3213506.3789822706</v>
      </c>
      <c r="I83" s="49">
        <f t="shared" si="20"/>
        <v>-356518.3033543944</v>
      </c>
      <c r="J83" s="33">
        <f t="shared" si="21"/>
        <v>-227692.05979557894</v>
      </c>
      <c r="K83" s="33">
        <f t="shared" si="22"/>
        <v>370703.98416770285</v>
      </c>
      <c r="L83" s="23">
        <f t="shared" si="23"/>
        <v>-213506.3789822705</v>
      </c>
      <c r="M83" s="49">
        <f t="shared" si="24"/>
        <v>-356518.3033543944</v>
      </c>
      <c r="N83" s="33">
        <f t="shared" si="25"/>
        <v>-227692.05979557894</v>
      </c>
      <c r="O83" s="33">
        <f t="shared" si="26"/>
        <v>0</v>
      </c>
      <c r="P83" s="23">
        <f t="shared" si="27"/>
        <v>-584210.3631499733</v>
      </c>
      <c r="Q83" s="55">
        <f t="shared" si="28"/>
        <v>21350.63789822705</v>
      </c>
      <c r="R83" s="49">
        <f t="shared" si="29"/>
        <v>13029.37037605388</v>
      </c>
      <c r="S83" s="33">
        <f t="shared" si="30"/>
        <v>8321.267522173172</v>
      </c>
      <c r="T83" s="56">
        <f t="shared" si="31"/>
        <v>0</v>
      </c>
      <c r="V83" s="63"/>
      <c r="W83" s="73"/>
      <c r="X83" s="33"/>
      <c r="Y83" s="33"/>
      <c r="Z83" s="33"/>
    </row>
    <row r="84" spans="1:26" ht="12.75">
      <c r="A84" s="2">
        <v>0.15193986773311186</v>
      </c>
      <c r="B84" s="2">
        <v>0.41276800689153026</v>
      </c>
      <c r="C84" s="2">
        <v>0.005922681718675049</v>
      </c>
      <c r="D84" s="9">
        <v>55</v>
      </c>
      <c r="E84" s="33">
        <f t="shared" si="16"/>
        <v>702264.8228190729</v>
      </c>
      <c r="F84" s="33">
        <f t="shared" si="17"/>
        <v>790400.7583787498</v>
      </c>
      <c r="G84" s="33">
        <f t="shared" si="18"/>
        <v>134431.22910459418</v>
      </c>
      <c r="H84" s="48">
        <f t="shared" si="19"/>
        <v>1627096.8103024168</v>
      </c>
      <c r="I84" s="49">
        <f t="shared" si="20"/>
        <v>297735.17718092713</v>
      </c>
      <c r="J84" s="33">
        <f t="shared" si="21"/>
        <v>209599.24162125017</v>
      </c>
      <c r="K84" s="33">
        <f t="shared" si="22"/>
        <v>865568.7708954058</v>
      </c>
      <c r="L84" s="23">
        <f t="shared" si="23"/>
        <v>1372903.1896975832</v>
      </c>
      <c r="M84" s="49">
        <f t="shared" si="24"/>
        <v>0</v>
      </c>
      <c r="N84" s="33">
        <f t="shared" si="25"/>
        <v>0</v>
      </c>
      <c r="O84" s="33">
        <f t="shared" si="26"/>
        <v>0</v>
      </c>
      <c r="P84" s="23">
        <f t="shared" si="27"/>
        <v>0</v>
      </c>
      <c r="Q84" s="55">
        <f t="shared" si="28"/>
        <v>0</v>
      </c>
      <c r="R84" s="49">
        <f t="shared" si="29"/>
        <v>0</v>
      </c>
      <c r="S84" s="33">
        <f t="shared" si="30"/>
        <v>0</v>
      </c>
      <c r="T84" s="56">
        <f t="shared" si="31"/>
        <v>0</v>
      </c>
      <c r="V84" s="63"/>
      <c r="W84" s="73"/>
      <c r="X84" s="33"/>
      <c r="Y84" s="33"/>
      <c r="Z84" s="33"/>
    </row>
    <row r="85" spans="1:26" ht="12.75">
      <c r="A85" s="2">
        <v>0.3779841591076573</v>
      </c>
      <c r="B85" s="2">
        <v>0.3937535963024783</v>
      </c>
      <c r="C85" s="2">
        <v>0.2653962866394204</v>
      </c>
      <c r="D85" s="9">
        <v>56</v>
      </c>
      <c r="E85" s="33">
        <f t="shared" si="16"/>
        <v>870895.0308080725</v>
      </c>
      <c r="F85" s="33">
        <f t="shared" si="17"/>
        <v>771225.4535687872</v>
      </c>
      <c r="G85" s="33">
        <f t="shared" si="18"/>
        <v>504716.89080384455</v>
      </c>
      <c r="H85" s="48">
        <f t="shared" si="19"/>
        <v>2146837.3751807045</v>
      </c>
      <c r="I85" s="49">
        <f t="shared" si="20"/>
        <v>129104.96919192746</v>
      </c>
      <c r="J85" s="33">
        <f t="shared" si="21"/>
        <v>228774.5464312128</v>
      </c>
      <c r="K85" s="33">
        <f t="shared" si="22"/>
        <v>495283.10919615545</v>
      </c>
      <c r="L85" s="23">
        <f t="shared" si="23"/>
        <v>853162.6248192957</v>
      </c>
      <c r="M85" s="49">
        <f t="shared" si="24"/>
        <v>0</v>
      </c>
      <c r="N85" s="33">
        <f t="shared" si="25"/>
        <v>0</v>
      </c>
      <c r="O85" s="33">
        <f t="shared" si="26"/>
        <v>0</v>
      </c>
      <c r="P85" s="23">
        <f t="shared" si="27"/>
        <v>0</v>
      </c>
      <c r="Q85" s="55">
        <f t="shared" si="28"/>
        <v>0</v>
      </c>
      <c r="R85" s="49">
        <f t="shared" si="29"/>
        <v>0</v>
      </c>
      <c r="S85" s="33">
        <f t="shared" si="30"/>
        <v>0</v>
      </c>
      <c r="T85" s="56">
        <f t="shared" si="31"/>
        <v>0</v>
      </c>
      <c r="V85" s="63"/>
      <c r="W85" s="73"/>
      <c r="X85" s="33"/>
      <c r="Y85" s="33"/>
      <c r="Z85" s="33"/>
    </row>
    <row r="86" spans="1:26" ht="12.75">
      <c r="A86" s="2">
        <v>0.6682580857476186</v>
      </c>
      <c r="B86" s="2">
        <v>0.17398712736207234</v>
      </c>
      <c r="C86" s="2">
        <v>0.9389048229124095</v>
      </c>
      <c r="D86" s="9">
        <v>57</v>
      </c>
      <c r="E86" s="33">
        <f t="shared" si="16"/>
        <v>1089296.9477938884</v>
      </c>
      <c r="F86" s="33">
        <f t="shared" si="17"/>
        <v>551969.2672306062</v>
      </c>
      <c r="G86" s="33">
        <f t="shared" si="18"/>
        <v>2309316.102575454</v>
      </c>
      <c r="H86" s="48">
        <f t="shared" si="19"/>
        <v>3950582.3175999485</v>
      </c>
      <c r="I86" s="49">
        <f t="shared" si="20"/>
        <v>-89296.9477938884</v>
      </c>
      <c r="J86" s="33">
        <f t="shared" si="21"/>
        <v>448030.7327693938</v>
      </c>
      <c r="K86" s="33">
        <f t="shared" si="22"/>
        <v>-1309316.102575454</v>
      </c>
      <c r="L86" s="23">
        <f t="shared" si="23"/>
        <v>-950582.3175999485</v>
      </c>
      <c r="M86" s="49">
        <f t="shared" si="24"/>
        <v>-89296.9477938884</v>
      </c>
      <c r="N86" s="33">
        <f t="shared" si="25"/>
        <v>0</v>
      </c>
      <c r="O86" s="33">
        <f t="shared" si="26"/>
        <v>-1309316.102575454</v>
      </c>
      <c r="P86" s="23">
        <f t="shared" si="27"/>
        <v>-1398613.0503693423</v>
      </c>
      <c r="Q86" s="55">
        <f t="shared" si="28"/>
        <v>95058.23175999486</v>
      </c>
      <c r="R86" s="49">
        <f t="shared" si="29"/>
        <v>6069.162558300171</v>
      </c>
      <c r="S86" s="33">
        <f t="shared" si="30"/>
        <v>0</v>
      </c>
      <c r="T86" s="56">
        <f t="shared" si="31"/>
        <v>88989.06920169469</v>
      </c>
      <c r="V86" s="63"/>
      <c r="W86" s="73"/>
      <c r="X86" s="33"/>
      <c r="Y86" s="33"/>
      <c r="Z86" s="33"/>
    </row>
    <row r="87" spans="1:26" ht="12.75">
      <c r="A87" s="2">
        <v>0.1955928227737882</v>
      </c>
      <c r="B87" s="2">
        <v>0.12843946137390927</v>
      </c>
      <c r="C87" s="2">
        <v>0.6152771531629351</v>
      </c>
      <c r="D87" s="9">
        <v>58</v>
      </c>
      <c r="E87" s="33">
        <f t="shared" si="16"/>
        <v>739160.0896808263</v>
      </c>
      <c r="F87" s="33">
        <f t="shared" si="17"/>
        <v>500624.260745706</v>
      </c>
      <c r="G87" s="33">
        <f t="shared" si="18"/>
        <v>960952.8075675117</v>
      </c>
      <c r="H87" s="48">
        <f t="shared" si="19"/>
        <v>2200737.157994044</v>
      </c>
      <c r="I87" s="49">
        <f t="shared" si="20"/>
        <v>260839.9103191737</v>
      </c>
      <c r="J87" s="33">
        <f t="shared" si="21"/>
        <v>499375.739254294</v>
      </c>
      <c r="K87" s="33">
        <f t="shared" si="22"/>
        <v>39047.192432488315</v>
      </c>
      <c r="L87" s="23">
        <f t="shared" si="23"/>
        <v>799262.842005956</v>
      </c>
      <c r="M87" s="49">
        <f t="shared" si="24"/>
        <v>0</v>
      </c>
      <c r="N87" s="33">
        <f t="shared" si="25"/>
        <v>0</v>
      </c>
      <c r="O87" s="33">
        <f t="shared" si="26"/>
        <v>0</v>
      </c>
      <c r="P87" s="23">
        <f t="shared" si="27"/>
        <v>0</v>
      </c>
      <c r="Q87" s="55">
        <f t="shared" si="28"/>
        <v>0</v>
      </c>
      <c r="R87" s="49">
        <f t="shared" si="29"/>
        <v>0</v>
      </c>
      <c r="S87" s="33">
        <f t="shared" si="30"/>
        <v>0</v>
      </c>
      <c r="T87" s="56">
        <f t="shared" si="31"/>
        <v>0</v>
      </c>
      <c r="V87" s="63"/>
      <c r="W87" s="73"/>
      <c r="X87" s="33"/>
      <c r="Y87" s="33"/>
      <c r="Z87" s="33"/>
    </row>
    <row r="88" spans="1:26" ht="12.75">
      <c r="A88" s="2">
        <v>0.8482482131853755</v>
      </c>
      <c r="B88" s="2">
        <v>0.8570286935724498</v>
      </c>
      <c r="C88" s="2">
        <v>0.09012657502966093</v>
      </c>
      <c r="D88" s="9">
        <v>59</v>
      </c>
      <c r="E88" s="33">
        <f t="shared" si="16"/>
        <v>1301717.7559478385</v>
      </c>
      <c r="F88" s="33">
        <f t="shared" si="17"/>
        <v>1504607.9390930177</v>
      </c>
      <c r="G88" s="33">
        <f t="shared" si="18"/>
        <v>306363.4321785422</v>
      </c>
      <c r="H88" s="48">
        <f t="shared" si="19"/>
        <v>3112689.1272193985</v>
      </c>
      <c r="I88" s="49">
        <f t="shared" si="20"/>
        <v>-301717.75594783854</v>
      </c>
      <c r="J88" s="33">
        <f t="shared" si="21"/>
        <v>-504607.9390930177</v>
      </c>
      <c r="K88" s="33">
        <f t="shared" si="22"/>
        <v>693636.5678214577</v>
      </c>
      <c r="L88" s="23">
        <f t="shared" si="23"/>
        <v>-112689.1272193985</v>
      </c>
      <c r="M88" s="49">
        <f t="shared" si="24"/>
        <v>-301717.75594783854</v>
      </c>
      <c r="N88" s="33">
        <f t="shared" si="25"/>
        <v>-504607.9390930177</v>
      </c>
      <c r="O88" s="33">
        <f t="shared" si="26"/>
        <v>0</v>
      </c>
      <c r="P88" s="23">
        <f t="shared" si="27"/>
        <v>-806325.6950408563</v>
      </c>
      <c r="Q88" s="55">
        <f t="shared" si="28"/>
        <v>11268.91272193985</v>
      </c>
      <c r="R88" s="49">
        <f t="shared" si="29"/>
        <v>4216.69689971056</v>
      </c>
      <c r="S88" s="33">
        <f t="shared" si="30"/>
        <v>7052.215822229291</v>
      </c>
      <c r="T88" s="56">
        <f t="shared" si="31"/>
        <v>0</v>
      </c>
      <c r="V88" s="63"/>
      <c r="W88" s="73"/>
      <c r="X88" s="33"/>
      <c r="Y88" s="33"/>
      <c r="Z88" s="33"/>
    </row>
    <row r="89" spans="1:26" ht="12.75">
      <c r="A89" s="2">
        <v>0.34442036629996337</v>
      </c>
      <c r="B89" s="2">
        <v>0.7637444319402105</v>
      </c>
      <c r="C89" s="2">
        <v>0.9453930848069909</v>
      </c>
      <c r="D89" s="9">
        <v>60</v>
      </c>
      <c r="E89" s="33">
        <f t="shared" si="16"/>
        <v>847784.6439972313</v>
      </c>
      <c r="F89" s="33">
        <f t="shared" si="17"/>
        <v>1263896.7857571682</v>
      </c>
      <c r="G89" s="33">
        <f t="shared" si="18"/>
        <v>2401793.474339382</v>
      </c>
      <c r="H89" s="48">
        <f t="shared" si="19"/>
        <v>4513474.9040937815</v>
      </c>
      <c r="I89" s="49">
        <f t="shared" si="20"/>
        <v>152215.35600276873</v>
      </c>
      <c r="J89" s="33">
        <f t="shared" si="21"/>
        <v>-263896.7857571682</v>
      </c>
      <c r="K89" s="33">
        <f t="shared" si="22"/>
        <v>-1401793.4743393818</v>
      </c>
      <c r="L89" s="23">
        <f t="shared" si="23"/>
        <v>-1513474.9040937813</v>
      </c>
      <c r="M89" s="49">
        <f t="shared" si="24"/>
        <v>0</v>
      </c>
      <c r="N89" s="33">
        <f t="shared" si="25"/>
        <v>-263896.7857571682</v>
      </c>
      <c r="O89" s="33">
        <f t="shared" si="26"/>
        <v>-1401793.4743393818</v>
      </c>
      <c r="P89" s="23">
        <f t="shared" si="27"/>
        <v>-1665690.26009655</v>
      </c>
      <c r="Q89" s="55">
        <f t="shared" si="28"/>
        <v>194047.12744119612</v>
      </c>
      <c r="R89" s="49">
        <f t="shared" si="29"/>
        <v>0</v>
      </c>
      <c r="S89" s="33">
        <f t="shared" si="30"/>
        <v>30743.058564906903</v>
      </c>
      <c r="T89" s="56">
        <f t="shared" si="31"/>
        <v>163304.0688762892</v>
      </c>
      <c r="V89" s="63"/>
      <c r="W89" s="73"/>
      <c r="X89" s="33"/>
      <c r="Y89" s="33"/>
      <c r="Z89" s="33"/>
    </row>
    <row r="90" spans="1:26" ht="12.75">
      <c r="A90" s="2">
        <v>0.9168128894577583</v>
      </c>
      <c r="B90" s="2">
        <v>0.23071436464421957</v>
      </c>
      <c r="C90" s="2">
        <v>0.05710217088041358</v>
      </c>
      <c r="D90" s="9">
        <v>61</v>
      </c>
      <c r="E90" s="33">
        <f t="shared" si="16"/>
        <v>1448001.8236730678</v>
      </c>
      <c r="F90" s="33">
        <f t="shared" si="17"/>
        <v>610639.725449509</v>
      </c>
      <c r="G90" s="33">
        <f t="shared" si="18"/>
        <v>259058.2981483227</v>
      </c>
      <c r="H90" s="48">
        <f t="shared" si="19"/>
        <v>2317699.8472708995</v>
      </c>
      <c r="I90" s="49">
        <f t="shared" si="20"/>
        <v>-448001.82367306785</v>
      </c>
      <c r="J90" s="33">
        <f t="shared" si="21"/>
        <v>389360.274550491</v>
      </c>
      <c r="K90" s="33">
        <f t="shared" si="22"/>
        <v>740941.7018516773</v>
      </c>
      <c r="L90" s="23">
        <f t="shared" si="23"/>
        <v>682300.1527291004</v>
      </c>
      <c r="M90" s="49">
        <f t="shared" si="24"/>
        <v>-448001.82367306785</v>
      </c>
      <c r="N90" s="33">
        <f t="shared" si="25"/>
        <v>0</v>
      </c>
      <c r="O90" s="33">
        <f t="shared" si="26"/>
        <v>0</v>
      </c>
      <c r="P90" s="23">
        <f t="shared" si="27"/>
        <v>-448001.82367306785</v>
      </c>
      <c r="Q90" s="55">
        <f t="shared" si="28"/>
        <v>0</v>
      </c>
      <c r="R90" s="49">
        <f t="shared" si="29"/>
        <v>0</v>
      </c>
      <c r="S90" s="33">
        <f t="shared" si="30"/>
        <v>0</v>
      </c>
      <c r="T90" s="56">
        <f t="shared" si="31"/>
        <v>0</v>
      </c>
      <c r="V90" s="63"/>
      <c r="W90" s="73"/>
      <c r="X90" s="33"/>
      <c r="Y90" s="33"/>
      <c r="Z90" s="33"/>
    </row>
    <row r="91" spans="1:26" ht="12.75">
      <c r="A91" s="2">
        <v>0.011747216541798833</v>
      </c>
      <c r="B91" s="2">
        <v>0.5807406570063368</v>
      </c>
      <c r="C91" s="2">
        <v>0.6653194592338445</v>
      </c>
      <c r="D91" s="9">
        <v>62</v>
      </c>
      <c r="E91" s="33">
        <f t="shared" si="16"/>
        <v>484523.5549535861</v>
      </c>
      <c r="F91" s="33">
        <f t="shared" si="17"/>
        <v>977159.2024657384</v>
      </c>
      <c r="G91" s="33">
        <f t="shared" si="18"/>
        <v>1055397.5659851928</v>
      </c>
      <c r="H91" s="48">
        <f t="shared" si="19"/>
        <v>2517080.323404517</v>
      </c>
      <c r="I91" s="49">
        <f t="shared" si="20"/>
        <v>515476.4450464139</v>
      </c>
      <c r="J91" s="33">
        <f t="shared" si="21"/>
        <v>22840.797534261597</v>
      </c>
      <c r="K91" s="33">
        <f t="shared" si="22"/>
        <v>-55397.56598519278</v>
      </c>
      <c r="L91" s="23">
        <f t="shared" si="23"/>
        <v>482919.67659548274</v>
      </c>
      <c r="M91" s="49">
        <f t="shared" si="24"/>
        <v>0</v>
      </c>
      <c r="N91" s="33">
        <f t="shared" si="25"/>
        <v>0</v>
      </c>
      <c r="O91" s="33">
        <f t="shared" si="26"/>
        <v>-55397.56598519278</v>
      </c>
      <c r="P91" s="23">
        <f t="shared" si="27"/>
        <v>-55397.56598519278</v>
      </c>
      <c r="Q91" s="55">
        <f t="shared" si="28"/>
        <v>0</v>
      </c>
      <c r="R91" s="49">
        <f t="shared" si="29"/>
        <v>0</v>
      </c>
      <c r="S91" s="33">
        <f t="shared" si="30"/>
        <v>0</v>
      </c>
      <c r="T91" s="56">
        <f t="shared" si="31"/>
        <v>0</v>
      </c>
      <c r="V91" s="63"/>
      <c r="W91" s="73"/>
      <c r="X91" s="33"/>
      <c r="Y91" s="33"/>
      <c r="Z91" s="33"/>
    </row>
    <row r="92" spans="1:26" ht="12.75">
      <c r="A92" s="2">
        <v>0.31373613558684665</v>
      </c>
      <c r="B92" s="2">
        <v>0.4139145984209882</v>
      </c>
      <c r="C92" s="2">
        <v>0.26659809252522226</v>
      </c>
      <c r="D92" s="9">
        <v>63</v>
      </c>
      <c r="E92" s="33">
        <f t="shared" si="16"/>
        <v>826474.4188109288</v>
      </c>
      <c r="F92" s="33">
        <f t="shared" si="17"/>
        <v>791565.0089799088</v>
      </c>
      <c r="G92" s="33">
        <f t="shared" si="18"/>
        <v>506012.40103829186</v>
      </c>
      <c r="H92" s="48">
        <f t="shared" si="19"/>
        <v>2124051.828829129</v>
      </c>
      <c r="I92" s="49">
        <f t="shared" si="20"/>
        <v>173525.58118907118</v>
      </c>
      <c r="J92" s="33">
        <f t="shared" si="21"/>
        <v>208434.99102009123</v>
      </c>
      <c r="K92" s="33">
        <f t="shared" si="22"/>
        <v>493987.59896170814</v>
      </c>
      <c r="L92" s="23">
        <f t="shared" si="23"/>
        <v>875948.1711708705</v>
      </c>
      <c r="M92" s="49">
        <f t="shared" si="24"/>
        <v>0</v>
      </c>
      <c r="N92" s="33">
        <f t="shared" si="25"/>
        <v>0</v>
      </c>
      <c r="O92" s="33">
        <f t="shared" si="26"/>
        <v>0</v>
      </c>
      <c r="P92" s="23">
        <f t="shared" si="27"/>
        <v>0</v>
      </c>
      <c r="Q92" s="55">
        <f t="shared" si="28"/>
        <v>0</v>
      </c>
      <c r="R92" s="49">
        <f t="shared" si="29"/>
        <v>0</v>
      </c>
      <c r="S92" s="33">
        <f t="shared" si="30"/>
        <v>0</v>
      </c>
      <c r="T92" s="56">
        <f t="shared" si="31"/>
        <v>0</v>
      </c>
      <c r="V92" s="63"/>
      <c r="W92" s="73"/>
      <c r="X92" s="33"/>
      <c r="Y92" s="33"/>
      <c r="Z92" s="33"/>
    </row>
    <row r="93" spans="1:26" ht="12.75">
      <c r="A93" s="2">
        <v>0.47119369020784796</v>
      </c>
      <c r="B93" s="2">
        <v>0.8045585312748091</v>
      </c>
      <c r="C93" s="2">
        <v>0.7806626499005747</v>
      </c>
      <c r="D93" s="9">
        <v>64</v>
      </c>
      <c r="E93" s="33">
        <f t="shared" si="16"/>
        <v>935493.6966751647</v>
      </c>
      <c r="F93" s="33">
        <f t="shared" si="17"/>
        <v>1355280.7464000164</v>
      </c>
      <c r="G93" s="33">
        <f t="shared" si="18"/>
        <v>1345954.1794417424</v>
      </c>
      <c r="H93" s="48">
        <f t="shared" si="19"/>
        <v>3636728.6225169236</v>
      </c>
      <c r="I93" s="49">
        <f t="shared" si="20"/>
        <v>64506.30332483526</v>
      </c>
      <c r="J93" s="33">
        <f t="shared" si="21"/>
        <v>-355280.74640001636</v>
      </c>
      <c r="K93" s="33">
        <f t="shared" si="22"/>
        <v>-345954.17944174237</v>
      </c>
      <c r="L93" s="23">
        <f t="shared" si="23"/>
        <v>-636728.6225169235</v>
      </c>
      <c r="M93" s="49">
        <f t="shared" si="24"/>
        <v>0</v>
      </c>
      <c r="N93" s="33">
        <f t="shared" si="25"/>
        <v>-355280.74640001636</v>
      </c>
      <c r="O93" s="33">
        <f t="shared" si="26"/>
        <v>-345954.17944174237</v>
      </c>
      <c r="P93" s="23">
        <f t="shared" si="27"/>
        <v>-701234.9258417587</v>
      </c>
      <c r="Q93" s="55">
        <f t="shared" si="28"/>
        <v>63672.86225169235</v>
      </c>
      <c r="R93" s="49">
        <f t="shared" si="29"/>
        <v>0</v>
      </c>
      <c r="S93" s="33">
        <f t="shared" si="30"/>
        <v>32259.86212687804</v>
      </c>
      <c r="T93" s="56">
        <f t="shared" si="31"/>
        <v>31413.000124814305</v>
      </c>
      <c r="V93" s="63"/>
      <c r="W93" s="73"/>
      <c r="X93" s="33"/>
      <c r="Y93" s="33"/>
      <c r="Z93" s="33"/>
    </row>
    <row r="94" spans="1:26" ht="12.75">
      <c r="A94" s="2">
        <v>0.09921167354370297</v>
      </c>
      <c r="B94" s="2">
        <v>0.5691728727068857</v>
      </c>
      <c r="C94" s="2">
        <v>0.0581098543240417</v>
      </c>
      <c r="D94" s="9">
        <v>65</v>
      </c>
      <c r="E94" s="33">
        <f aca="true" t="shared" si="32" ref="E94:E129">LOGINV(A94,E$4,E$5)</f>
        <v>649977.8800540256</v>
      </c>
      <c r="F94" s="33">
        <f aca="true" t="shared" si="33" ref="F94:F129">LOGINV(B94,F$4,F$5)</f>
        <v>962842.3158053863</v>
      </c>
      <c r="G94" s="33">
        <f aca="true" t="shared" si="34" ref="G94:G129">LOGINV(C94,G$4,G$5)</f>
        <v>260646.98625981074</v>
      </c>
      <c r="H94" s="48">
        <f aca="true" t="shared" si="35" ref="H94:H125">SUM(E94:G94)</f>
        <v>1873467.1821192224</v>
      </c>
      <c r="I94" s="49">
        <f aca="true" t="shared" si="36" ref="I94:I129">E$13-E94</f>
        <v>350022.11994597444</v>
      </c>
      <c r="J94" s="33">
        <f aca="true" t="shared" si="37" ref="J94:J129">F$13-F94</f>
        <v>37157.684194613714</v>
      </c>
      <c r="K94" s="33">
        <f aca="true" t="shared" si="38" ref="K94:K129">G$13-G94</f>
        <v>739353.0137401893</v>
      </c>
      <c r="L94" s="23">
        <f aca="true" t="shared" si="39" ref="L94:L125">SUM(I94:K94)</f>
        <v>1126532.8178807774</v>
      </c>
      <c r="M94" s="49">
        <f aca="true" t="shared" si="40" ref="M94:M129">MIN(I94,0)</f>
        <v>0</v>
      </c>
      <c r="N94" s="33">
        <f aca="true" t="shared" si="41" ref="N94:N129">MIN(J94,0)</f>
        <v>0</v>
      </c>
      <c r="O94" s="33">
        <f aca="true" t="shared" si="42" ref="O94:O129">MIN(K94,0)</f>
        <v>0</v>
      </c>
      <c r="P94" s="23">
        <f aca="true" t="shared" si="43" ref="P94:P125">SUM(M94:O94)</f>
        <v>0</v>
      </c>
      <c r="Q94" s="55">
        <f aca="true" t="shared" si="44" ref="Q94:Q125">IF(L94&gt;0,0,MIN(P$9,-L94)*$M$7+MAX(0,-L94-P$9)*$M$8)</f>
        <v>0</v>
      </c>
      <c r="R94" s="49">
        <f aca="true" t="shared" si="45" ref="R94:R129">IF($P94&lt;&gt;0,$Q94*M94/$P94,0)</f>
        <v>0</v>
      </c>
      <c r="S94" s="33">
        <f aca="true" t="shared" si="46" ref="S94:S129">IF($P94&lt;&gt;0,$Q94*N94/$P94,0)</f>
        <v>0</v>
      </c>
      <c r="T94" s="56">
        <f aca="true" t="shared" si="47" ref="T94:T129">IF($P94&lt;&gt;0,$Q94*O94/$P94,0)</f>
        <v>0</v>
      </c>
      <c r="V94" s="63"/>
      <c r="W94" s="73"/>
      <c r="X94" s="33"/>
      <c r="Y94" s="33"/>
      <c r="Z94" s="33"/>
    </row>
    <row r="95" spans="1:26" ht="12.75">
      <c r="A95" s="2">
        <v>0.908206316413523</v>
      </c>
      <c r="B95" s="2">
        <v>0.7055604972094525</v>
      </c>
      <c r="C95" s="2">
        <v>0.5209700940326494</v>
      </c>
      <c r="D95" s="9">
        <v>66</v>
      </c>
      <c r="E95" s="33">
        <f t="shared" si="32"/>
        <v>1424665.565212049</v>
      </c>
      <c r="F95" s="33">
        <f t="shared" si="33"/>
        <v>1156306.189048608</v>
      </c>
      <c r="G95" s="33">
        <f t="shared" si="34"/>
        <v>812054.2927294708</v>
      </c>
      <c r="H95" s="48">
        <f t="shared" si="35"/>
        <v>3393026.0469901282</v>
      </c>
      <c r="I95" s="49">
        <f t="shared" si="36"/>
        <v>-424665.56521204906</v>
      </c>
      <c r="J95" s="33">
        <f t="shared" si="37"/>
        <v>-156306.18904860807</v>
      </c>
      <c r="K95" s="33">
        <f t="shared" si="38"/>
        <v>187945.70727052924</v>
      </c>
      <c r="L95" s="23">
        <f t="shared" si="39"/>
        <v>-393026.0469901279</v>
      </c>
      <c r="M95" s="49">
        <f t="shared" si="40"/>
        <v>-424665.56521204906</v>
      </c>
      <c r="N95" s="33">
        <f t="shared" si="41"/>
        <v>-156306.18904860807</v>
      </c>
      <c r="O95" s="33">
        <f t="shared" si="42"/>
        <v>0</v>
      </c>
      <c r="P95" s="23">
        <f t="shared" si="43"/>
        <v>-580971.7542606571</v>
      </c>
      <c r="Q95" s="55">
        <f t="shared" si="44"/>
        <v>39302.604699012794</v>
      </c>
      <c r="R95" s="49">
        <f t="shared" si="45"/>
        <v>28728.527189849763</v>
      </c>
      <c r="S95" s="33">
        <f t="shared" si="46"/>
        <v>10574.077509163031</v>
      </c>
      <c r="T95" s="56">
        <f t="shared" si="47"/>
        <v>0</v>
      </c>
      <c r="V95" s="63"/>
      <c r="W95" s="73"/>
      <c r="X95" s="33"/>
      <c r="Y95" s="33"/>
      <c r="Z95" s="33"/>
    </row>
    <row r="96" spans="1:26" ht="12.75">
      <c r="A96" s="2">
        <v>0.65862049464954</v>
      </c>
      <c r="B96" s="2">
        <v>0.523204953132125</v>
      </c>
      <c r="C96" s="2">
        <v>0.6071717105996814</v>
      </c>
      <c r="D96" s="9">
        <v>67</v>
      </c>
      <c r="E96" s="33">
        <f t="shared" si="32"/>
        <v>1080701.4666246348</v>
      </c>
      <c r="F96" s="33">
        <f t="shared" si="33"/>
        <v>908554.426150826</v>
      </c>
      <c r="G96" s="33">
        <f t="shared" si="34"/>
        <v>946834.0278907693</v>
      </c>
      <c r="H96" s="48">
        <f t="shared" si="35"/>
        <v>2936089.92066623</v>
      </c>
      <c r="I96" s="49">
        <f t="shared" si="36"/>
        <v>-80701.4666246348</v>
      </c>
      <c r="J96" s="33">
        <f t="shared" si="37"/>
        <v>91445.57384917396</v>
      </c>
      <c r="K96" s="33">
        <f t="shared" si="38"/>
        <v>53165.9721092307</v>
      </c>
      <c r="L96" s="23">
        <f t="shared" si="39"/>
        <v>63910.079333769856</v>
      </c>
      <c r="M96" s="49">
        <f t="shared" si="40"/>
        <v>-80701.4666246348</v>
      </c>
      <c r="N96" s="33">
        <f t="shared" si="41"/>
        <v>0</v>
      </c>
      <c r="O96" s="33">
        <f t="shared" si="42"/>
        <v>0</v>
      </c>
      <c r="P96" s="23">
        <f t="shared" si="43"/>
        <v>-80701.4666246348</v>
      </c>
      <c r="Q96" s="55">
        <f t="shared" si="44"/>
        <v>0</v>
      </c>
      <c r="R96" s="49">
        <f t="shared" si="45"/>
        <v>0</v>
      </c>
      <c r="S96" s="33">
        <f t="shared" si="46"/>
        <v>0</v>
      </c>
      <c r="T96" s="56">
        <f t="shared" si="47"/>
        <v>0</v>
      </c>
      <c r="V96" s="63"/>
      <c r="W96" s="73"/>
      <c r="X96" s="33"/>
      <c r="Y96" s="33"/>
      <c r="Z96" s="33"/>
    </row>
    <row r="97" spans="1:26" ht="12.75">
      <c r="A97" s="2">
        <v>0.24469679947148837</v>
      </c>
      <c r="B97" s="2">
        <v>0.3785946094872694</v>
      </c>
      <c r="C97" s="2">
        <v>0.38898677447295293</v>
      </c>
      <c r="D97" s="9">
        <v>68</v>
      </c>
      <c r="E97" s="33">
        <f t="shared" si="32"/>
        <v>776947.817661309</v>
      </c>
      <c r="F97" s="33">
        <f t="shared" si="33"/>
        <v>756095.9686244437</v>
      </c>
      <c r="G97" s="33">
        <f t="shared" si="34"/>
        <v>642510.2058989174</v>
      </c>
      <c r="H97" s="48">
        <f t="shared" si="35"/>
        <v>2175553.99218467</v>
      </c>
      <c r="I97" s="49">
        <f t="shared" si="36"/>
        <v>223052.18233869097</v>
      </c>
      <c r="J97" s="33">
        <f t="shared" si="37"/>
        <v>243904.03137555625</v>
      </c>
      <c r="K97" s="33">
        <f t="shared" si="38"/>
        <v>357489.7941010826</v>
      </c>
      <c r="L97" s="23">
        <f t="shared" si="39"/>
        <v>824446.0078153298</v>
      </c>
      <c r="M97" s="49">
        <f t="shared" si="40"/>
        <v>0</v>
      </c>
      <c r="N97" s="33">
        <f t="shared" si="41"/>
        <v>0</v>
      </c>
      <c r="O97" s="33">
        <f t="shared" si="42"/>
        <v>0</v>
      </c>
      <c r="P97" s="23">
        <f t="shared" si="43"/>
        <v>0</v>
      </c>
      <c r="Q97" s="55">
        <f t="shared" si="44"/>
        <v>0</v>
      </c>
      <c r="R97" s="49">
        <f t="shared" si="45"/>
        <v>0</v>
      </c>
      <c r="S97" s="33">
        <f t="shared" si="46"/>
        <v>0</v>
      </c>
      <c r="T97" s="56">
        <f t="shared" si="47"/>
        <v>0</v>
      </c>
      <c r="V97" s="63"/>
      <c r="W97" s="73"/>
      <c r="X97" s="33"/>
      <c r="Y97" s="33"/>
      <c r="Z97" s="33"/>
    </row>
    <row r="98" spans="1:26" ht="12.75">
      <c r="A98" s="2">
        <v>0.4504390988707667</v>
      </c>
      <c r="B98" s="2">
        <v>0.9737170097999446</v>
      </c>
      <c r="C98" s="2">
        <v>0.08608024525569302</v>
      </c>
      <c r="D98" s="9">
        <v>69</v>
      </c>
      <c r="E98" s="33">
        <f t="shared" si="32"/>
        <v>920935.191685527</v>
      </c>
      <c r="F98" s="33">
        <f t="shared" si="33"/>
        <v>2326196.896507113</v>
      </c>
      <c r="G98" s="33">
        <f t="shared" si="34"/>
        <v>300981.58767264255</v>
      </c>
      <c r="H98" s="48">
        <f t="shared" si="35"/>
        <v>3548113.6758652823</v>
      </c>
      <c r="I98" s="49">
        <f t="shared" si="36"/>
        <v>79064.80831447302</v>
      </c>
      <c r="J98" s="33">
        <f t="shared" si="37"/>
        <v>-1326196.8965071128</v>
      </c>
      <c r="K98" s="33">
        <f t="shared" si="38"/>
        <v>699018.4123273575</v>
      </c>
      <c r="L98" s="23">
        <f t="shared" si="39"/>
        <v>-548113.6758652824</v>
      </c>
      <c r="M98" s="49">
        <f t="shared" si="40"/>
        <v>0</v>
      </c>
      <c r="N98" s="33">
        <f t="shared" si="41"/>
        <v>-1326196.8965071128</v>
      </c>
      <c r="O98" s="33">
        <f t="shared" si="42"/>
        <v>0</v>
      </c>
      <c r="P98" s="23">
        <f t="shared" si="43"/>
        <v>-1326196.8965071128</v>
      </c>
      <c r="Q98" s="55">
        <f t="shared" si="44"/>
        <v>54811.36758652824</v>
      </c>
      <c r="R98" s="49">
        <f t="shared" si="45"/>
        <v>0</v>
      </c>
      <c r="S98" s="33">
        <f t="shared" si="46"/>
        <v>54811.36758652825</v>
      </c>
      <c r="T98" s="56">
        <f t="shared" si="47"/>
        <v>0</v>
      </c>
      <c r="V98" s="63"/>
      <c r="W98" s="73"/>
      <c r="X98" s="33"/>
      <c r="Y98" s="33"/>
      <c r="Z98" s="33"/>
    </row>
    <row r="99" spans="1:26" ht="12.75">
      <c r="A99" s="2">
        <v>0.605415656161169</v>
      </c>
      <c r="B99" s="2">
        <v>0.998486158840663</v>
      </c>
      <c r="C99" s="2">
        <v>0.3438929741518306</v>
      </c>
      <c r="D99" s="9">
        <v>70</v>
      </c>
      <c r="E99" s="33">
        <f t="shared" si="32"/>
        <v>1035844.5475889343</v>
      </c>
      <c r="F99" s="33">
        <f t="shared" si="33"/>
        <v>3886296.53420237</v>
      </c>
      <c r="G99" s="33">
        <f t="shared" si="34"/>
        <v>590785.0346049825</v>
      </c>
      <c r="H99" s="48">
        <f t="shared" si="35"/>
        <v>5512926.1163962865</v>
      </c>
      <c r="I99" s="49">
        <f t="shared" si="36"/>
        <v>-35844.54758893431</v>
      </c>
      <c r="J99" s="33">
        <f t="shared" si="37"/>
        <v>-2886296.53420237</v>
      </c>
      <c r="K99" s="33">
        <f t="shared" si="38"/>
        <v>409214.9653950175</v>
      </c>
      <c r="L99" s="23">
        <f t="shared" si="39"/>
        <v>-2512926.1163962865</v>
      </c>
      <c r="M99" s="49">
        <f t="shared" si="40"/>
        <v>-35844.54758893431</v>
      </c>
      <c r="N99" s="33">
        <f t="shared" si="41"/>
        <v>-2886296.53420237</v>
      </c>
      <c r="O99" s="33">
        <f t="shared" si="42"/>
        <v>0</v>
      </c>
      <c r="P99" s="23">
        <f t="shared" si="43"/>
        <v>-2922141.081791304</v>
      </c>
      <c r="Q99" s="55">
        <f t="shared" si="44"/>
        <v>493882.4911319477</v>
      </c>
      <c r="R99" s="49">
        <f t="shared" si="45"/>
        <v>6058.227156461728</v>
      </c>
      <c r="S99" s="33">
        <f t="shared" si="46"/>
        <v>487824.263975486</v>
      </c>
      <c r="T99" s="56">
        <f t="shared" si="47"/>
        <v>0</v>
      </c>
      <c r="V99" s="63"/>
      <c r="W99" s="73"/>
      <c r="X99" s="33"/>
      <c r="Y99" s="33"/>
      <c r="Z99" s="33"/>
    </row>
    <row r="100" spans="1:26" ht="12.75">
      <c r="A100" s="2">
        <v>0.5842261451285344</v>
      </c>
      <c r="B100" s="2">
        <v>0.8962983073366892</v>
      </c>
      <c r="C100" s="2">
        <v>0.757003353625108</v>
      </c>
      <c r="D100" s="9">
        <v>71</v>
      </c>
      <c r="E100" s="33">
        <f t="shared" si="32"/>
        <v>1018993.2179367923</v>
      </c>
      <c r="F100" s="33">
        <f t="shared" si="33"/>
        <v>1657596.7685318384</v>
      </c>
      <c r="G100" s="33">
        <f t="shared" si="34"/>
        <v>1274669.5169603052</v>
      </c>
      <c r="H100" s="48">
        <f t="shared" si="35"/>
        <v>3951259.503428936</v>
      </c>
      <c r="I100" s="49">
        <f t="shared" si="36"/>
        <v>-18993.217936792294</v>
      </c>
      <c r="J100" s="33">
        <f t="shared" si="37"/>
        <v>-657596.7685318384</v>
      </c>
      <c r="K100" s="33">
        <f t="shared" si="38"/>
        <v>-274669.51696030516</v>
      </c>
      <c r="L100" s="23">
        <f t="shared" si="39"/>
        <v>-951259.5034289359</v>
      </c>
      <c r="M100" s="49">
        <f t="shared" si="40"/>
        <v>-18993.217936792294</v>
      </c>
      <c r="N100" s="33">
        <f t="shared" si="41"/>
        <v>-657596.7685318384</v>
      </c>
      <c r="O100" s="33">
        <f t="shared" si="42"/>
        <v>-274669.51696030516</v>
      </c>
      <c r="P100" s="23">
        <f t="shared" si="43"/>
        <v>-951259.5034289359</v>
      </c>
      <c r="Q100" s="55">
        <f t="shared" si="44"/>
        <v>95125.9503428936</v>
      </c>
      <c r="R100" s="49">
        <f t="shared" si="45"/>
        <v>1899.3217936792296</v>
      </c>
      <c r="S100" s="33">
        <f t="shared" si="46"/>
        <v>65759.67685318385</v>
      </c>
      <c r="T100" s="56">
        <f t="shared" si="47"/>
        <v>27466.95169603052</v>
      </c>
      <c r="V100" s="63"/>
      <c r="W100" s="73"/>
      <c r="X100" s="33"/>
      <c r="Y100" s="33"/>
      <c r="Z100" s="33"/>
    </row>
    <row r="101" spans="1:26" ht="12.75">
      <c r="A101" s="2">
        <v>0.7412629521852292</v>
      </c>
      <c r="B101" s="2">
        <v>0.1547804111359321</v>
      </c>
      <c r="C101" s="2">
        <v>0.3097447659892085</v>
      </c>
      <c r="D101" s="9">
        <v>72</v>
      </c>
      <c r="E101" s="33">
        <f t="shared" si="32"/>
        <v>1160874.0044346687</v>
      </c>
      <c r="F101" s="33">
        <f t="shared" si="33"/>
        <v>530958.1913844665</v>
      </c>
      <c r="G101" s="33">
        <f t="shared" si="34"/>
        <v>552886.9326984829</v>
      </c>
      <c r="H101" s="48">
        <f t="shared" si="35"/>
        <v>2244719.1285176184</v>
      </c>
      <c r="I101" s="49">
        <f t="shared" si="36"/>
        <v>-160874.0044346687</v>
      </c>
      <c r="J101" s="33">
        <f t="shared" si="37"/>
        <v>469041.8086155335</v>
      </c>
      <c r="K101" s="33">
        <f t="shared" si="38"/>
        <v>447113.0673015171</v>
      </c>
      <c r="L101" s="23">
        <f t="shared" si="39"/>
        <v>755280.871482382</v>
      </c>
      <c r="M101" s="49">
        <f t="shared" si="40"/>
        <v>-160874.0044346687</v>
      </c>
      <c r="N101" s="33">
        <f t="shared" si="41"/>
        <v>0</v>
      </c>
      <c r="O101" s="33">
        <f t="shared" si="42"/>
        <v>0</v>
      </c>
      <c r="P101" s="23">
        <f t="shared" si="43"/>
        <v>-160874.0044346687</v>
      </c>
      <c r="Q101" s="55">
        <f t="shared" si="44"/>
        <v>0</v>
      </c>
      <c r="R101" s="49">
        <f t="shared" si="45"/>
        <v>0</v>
      </c>
      <c r="S101" s="33">
        <f t="shared" si="46"/>
        <v>0</v>
      </c>
      <c r="T101" s="56">
        <f t="shared" si="47"/>
        <v>0</v>
      </c>
      <c r="V101" s="63"/>
      <c r="W101" s="73"/>
      <c r="X101" s="33"/>
      <c r="Y101" s="33"/>
      <c r="Z101" s="33"/>
    </row>
    <row r="102" spans="1:26" ht="12.75">
      <c r="A102" s="2">
        <v>0.2146737800169327</v>
      </c>
      <c r="B102" s="2">
        <v>0.5225205462961815</v>
      </c>
      <c r="C102" s="2">
        <v>0.8856121747984957</v>
      </c>
      <c r="D102" s="9">
        <v>73</v>
      </c>
      <c r="E102" s="33">
        <f t="shared" si="32"/>
        <v>754203.8549644969</v>
      </c>
      <c r="F102" s="33">
        <f t="shared" si="33"/>
        <v>907774.1422057229</v>
      </c>
      <c r="G102" s="33">
        <f t="shared" si="34"/>
        <v>1817502.137039685</v>
      </c>
      <c r="H102" s="48">
        <f t="shared" si="35"/>
        <v>3479480.134209905</v>
      </c>
      <c r="I102" s="49">
        <f t="shared" si="36"/>
        <v>245796.14503550308</v>
      </c>
      <c r="J102" s="33">
        <f t="shared" si="37"/>
        <v>92225.85779427714</v>
      </c>
      <c r="K102" s="33">
        <f t="shared" si="38"/>
        <v>-817502.1370396849</v>
      </c>
      <c r="L102" s="23">
        <f t="shared" si="39"/>
        <v>-479480.1342099047</v>
      </c>
      <c r="M102" s="49">
        <f t="shared" si="40"/>
        <v>0</v>
      </c>
      <c r="N102" s="33">
        <f t="shared" si="41"/>
        <v>0</v>
      </c>
      <c r="O102" s="33">
        <f t="shared" si="42"/>
        <v>-817502.1370396849</v>
      </c>
      <c r="P102" s="23">
        <f t="shared" si="43"/>
        <v>-817502.1370396849</v>
      </c>
      <c r="Q102" s="55">
        <f t="shared" si="44"/>
        <v>47948.01342099047</v>
      </c>
      <c r="R102" s="49">
        <f t="shared" si="45"/>
        <v>0</v>
      </c>
      <c r="S102" s="33">
        <f t="shared" si="46"/>
        <v>0</v>
      </c>
      <c r="T102" s="56">
        <f t="shared" si="47"/>
        <v>47948.013420990465</v>
      </c>
      <c r="V102" s="63"/>
      <c r="W102" s="73"/>
      <c r="X102" s="33"/>
      <c r="Y102" s="33"/>
      <c r="Z102" s="33"/>
    </row>
    <row r="103" spans="1:26" ht="12.75">
      <c r="A103" s="2">
        <v>0.8084956960266991</v>
      </c>
      <c r="B103" s="2">
        <v>0.447557678212144</v>
      </c>
      <c r="C103" s="2">
        <v>0.6752847214660607</v>
      </c>
      <c r="D103" s="9">
        <v>74</v>
      </c>
      <c r="E103" s="33">
        <f t="shared" si="32"/>
        <v>1241983.7181919047</v>
      </c>
      <c r="F103" s="33">
        <f t="shared" si="33"/>
        <v>826201.036372985</v>
      </c>
      <c r="G103" s="33">
        <f t="shared" si="34"/>
        <v>1075932.135958337</v>
      </c>
      <c r="H103" s="48">
        <f t="shared" si="35"/>
        <v>3144116.890523227</v>
      </c>
      <c r="I103" s="49">
        <f t="shared" si="36"/>
        <v>-241983.7181919047</v>
      </c>
      <c r="J103" s="33">
        <f t="shared" si="37"/>
        <v>173798.963627015</v>
      </c>
      <c r="K103" s="33">
        <f t="shared" si="38"/>
        <v>-75932.13595833699</v>
      </c>
      <c r="L103" s="23">
        <f t="shared" si="39"/>
        <v>-144116.8905232267</v>
      </c>
      <c r="M103" s="49">
        <f t="shared" si="40"/>
        <v>-241983.7181919047</v>
      </c>
      <c r="N103" s="33">
        <f t="shared" si="41"/>
        <v>0</v>
      </c>
      <c r="O103" s="33">
        <f t="shared" si="42"/>
        <v>-75932.13595833699</v>
      </c>
      <c r="P103" s="23">
        <f t="shared" si="43"/>
        <v>-317915.8541502417</v>
      </c>
      <c r="Q103" s="55">
        <f t="shared" si="44"/>
        <v>14411.68905232267</v>
      </c>
      <c r="R103" s="49">
        <f t="shared" si="45"/>
        <v>10969.550768797215</v>
      </c>
      <c r="S103" s="33">
        <f t="shared" si="46"/>
        <v>0</v>
      </c>
      <c r="T103" s="56">
        <f t="shared" si="47"/>
        <v>3442.1382835254544</v>
      </c>
      <c r="V103" s="63"/>
      <c r="W103" s="73"/>
      <c r="X103" s="33"/>
      <c r="Y103" s="33"/>
      <c r="Z103" s="33"/>
    </row>
    <row r="104" spans="1:26" ht="12.75">
      <c r="A104" s="2">
        <v>0.18257651818180776</v>
      </c>
      <c r="B104" s="2">
        <v>0.29531206353397654</v>
      </c>
      <c r="C104" s="2">
        <v>0.47110296718363065</v>
      </c>
      <c r="D104" s="9">
        <v>75</v>
      </c>
      <c r="E104" s="33">
        <f t="shared" si="32"/>
        <v>728566.0987219189</v>
      </c>
      <c r="F104" s="33">
        <f t="shared" si="33"/>
        <v>674377.049032733</v>
      </c>
      <c r="G104" s="33">
        <f t="shared" si="34"/>
        <v>743974.6604325733</v>
      </c>
      <c r="H104" s="48">
        <f t="shared" si="35"/>
        <v>2146917.8081872254</v>
      </c>
      <c r="I104" s="49">
        <f t="shared" si="36"/>
        <v>271433.9012780811</v>
      </c>
      <c r="J104" s="33">
        <f t="shared" si="37"/>
        <v>325622.95096726704</v>
      </c>
      <c r="K104" s="33">
        <f t="shared" si="38"/>
        <v>256025.3395674267</v>
      </c>
      <c r="L104" s="23">
        <f t="shared" si="39"/>
        <v>853082.1918127749</v>
      </c>
      <c r="M104" s="49">
        <f t="shared" si="40"/>
        <v>0</v>
      </c>
      <c r="N104" s="33">
        <f t="shared" si="41"/>
        <v>0</v>
      </c>
      <c r="O104" s="33">
        <f t="shared" si="42"/>
        <v>0</v>
      </c>
      <c r="P104" s="23">
        <f t="shared" si="43"/>
        <v>0</v>
      </c>
      <c r="Q104" s="55">
        <f t="shared" si="44"/>
        <v>0</v>
      </c>
      <c r="R104" s="49">
        <f t="shared" si="45"/>
        <v>0</v>
      </c>
      <c r="S104" s="33">
        <f t="shared" si="46"/>
        <v>0</v>
      </c>
      <c r="T104" s="56">
        <f t="shared" si="47"/>
        <v>0</v>
      </c>
      <c r="V104" s="63"/>
      <c r="W104" s="73"/>
      <c r="X104" s="33"/>
      <c r="Y104" s="33"/>
      <c r="Z104" s="33"/>
    </row>
    <row r="105" spans="1:26" ht="12.75">
      <c r="A105" s="2">
        <v>0.9135677104366118</v>
      </c>
      <c r="B105" s="2">
        <v>0.3598111979642864</v>
      </c>
      <c r="C105" s="2">
        <v>0.9171022072567345</v>
      </c>
      <c r="D105" s="9">
        <v>76</v>
      </c>
      <c r="E105" s="33">
        <f t="shared" si="32"/>
        <v>1438954.8761267308</v>
      </c>
      <c r="F105" s="33">
        <f t="shared" si="33"/>
        <v>737505.4881719988</v>
      </c>
      <c r="G105" s="33">
        <f t="shared" si="34"/>
        <v>2064913.6551115082</v>
      </c>
      <c r="H105" s="48">
        <f t="shared" si="35"/>
        <v>4241374.019410238</v>
      </c>
      <c r="I105" s="49">
        <f t="shared" si="36"/>
        <v>-438954.8761267308</v>
      </c>
      <c r="J105" s="33">
        <f t="shared" si="37"/>
        <v>262494.51182800124</v>
      </c>
      <c r="K105" s="33">
        <f t="shared" si="38"/>
        <v>-1064913.6551115082</v>
      </c>
      <c r="L105" s="23">
        <f t="shared" si="39"/>
        <v>-1241374.0194102377</v>
      </c>
      <c r="M105" s="49">
        <f t="shared" si="40"/>
        <v>-438954.8761267308</v>
      </c>
      <c r="N105" s="33">
        <f t="shared" si="41"/>
        <v>0</v>
      </c>
      <c r="O105" s="33">
        <f t="shared" si="42"/>
        <v>-1064913.6551115082</v>
      </c>
      <c r="P105" s="23">
        <f t="shared" si="43"/>
        <v>-1503868.531238239</v>
      </c>
      <c r="Q105" s="55">
        <f t="shared" si="44"/>
        <v>124137.40194102377</v>
      </c>
      <c r="R105" s="49">
        <f t="shared" si="45"/>
        <v>36233.69779993355</v>
      </c>
      <c r="S105" s="33">
        <f t="shared" si="46"/>
        <v>0</v>
      </c>
      <c r="T105" s="56">
        <f t="shared" si="47"/>
        <v>87903.70414109022</v>
      </c>
      <c r="V105" s="63"/>
      <c r="W105" s="73"/>
      <c r="X105" s="33"/>
      <c r="Y105" s="33"/>
      <c r="Z105" s="33"/>
    </row>
    <row r="106" spans="1:26" ht="12.75">
      <c r="A106" s="2">
        <v>0.07210446838977091</v>
      </c>
      <c r="B106" s="2">
        <v>0.34931105594015505</v>
      </c>
      <c r="C106" s="2">
        <v>0.7952073882627102</v>
      </c>
      <c r="D106" s="9">
        <v>77</v>
      </c>
      <c r="E106" s="33">
        <f t="shared" si="32"/>
        <v>616875.174380866</v>
      </c>
      <c r="F106" s="33">
        <f t="shared" si="33"/>
        <v>727173.2150795831</v>
      </c>
      <c r="G106" s="33">
        <f t="shared" si="34"/>
        <v>1394082.701404547</v>
      </c>
      <c r="H106" s="48">
        <f t="shared" si="35"/>
        <v>2738131.0908649964</v>
      </c>
      <c r="I106" s="49">
        <f t="shared" si="36"/>
        <v>383124.825619134</v>
      </c>
      <c r="J106" s="33">
        <f t="shared" si="37"/>
        <v>272826.7849204169</v>
      </c>
      <c r="K106" s="33">
        <f t="shared" si="38"/>
        <v>-394082.7014045471</v>
      </c>
      <c r="L106" s="23">
        <f t="shared" si="39"/>
        <v>261868.9091350038</v>
      </c>
      <c r="M106" s="49">
        <f t="shared" si="40"/>
        <v>0</v>
      </c>
      <c r="N106" s="33">
        <f t="shared" si="41"/>
        <v>0</v>
      </c>
      <c r="O106" s="33">
        <f t="shared" si="42"/>
        <v>-394082.7014045471</v>
      </c>
      <c r="P106" s="23">
        <f t="shared" si="43"/>
        <v>-394082.7014045471</v>
      </c>
      <c r="Q106" s="55">
        <f t="shared" si="44"/>
        <v>0</v>
      </c>
      <c r="R106" s="49">
        <f t="shared" si="45"/>
        <v>0</v>
      </c>
      <c r="S106" s="33">
        <f t="shared" si="46"/>
        <v>0</v>
      </c>
      <c r="T106" s="56">
        <f t="shared" si="47"/>
        <v>0</v>
      </c>
      <c r="V106" s="63"/>
      <c r="W106" s="73"/>
      <c r="X106" s="33"/>
      <c r="Y106" s="33"/>
      <c r="Z106" s="33"/>
    </row>
    <row r="107" spans="1:26" ht="12.75">
      <c r="A107" s="2">
        <v>0.9430871280768933</v>
      </c>
      <c r="B107" s="2">
        <v>0.27001184316931326</v>
      </c>
      <c r="C107" s="2">
        <v>0.997638765825519</v>
      </c>
      <c r="D107" s="9">
        <v>78</v>
      </c>
      <c r="E107" s="33">
        <f t="shared" si="32"/>
        <v>1536287.2441805955</v>
      </c>
      <c r="F107" s="33">
        <f t="shared" si="33"/>
        <v>649606.4334060298</v>
      </c>
      <c r="G107" s="33">
        <f t="shared" si="34"/>
        <v>5656274.592962115</v>
      </c>
      <c r="H107" s="48">
        <f t="shared" si="35"/>
        <v>7842168.27054874</v>
      </c>
      <c r="I107" s="49">
        <f t="shared" si="36"/>
        <v>-536287.2441805955</v>
      </c>
      <c r="J107" s="33">
        <f t="shared" si="37"/>
        <v>350393.5665939702</v>
      </c>
      <c r="K107" s="33">
        <f t="shared" si="38"/>
        <v>-4656274.592962115</v>
      </c>
      <c r="L107" s="23">
        <f t="shared" si="39"/>
        <v>-4842168.27054874</v>
      </c>
      <c r="M107" s="49">
        <f t="shared" si="40"/>
        <v>-536287.2441805955</v>
      </c>
      <c r="N107" s="33">
        <f t="shared" si="41"/>
        <v>0</v>
      </c>
      <c r="O107" s="33">
        <f t="shared" si="42"/>
        <v>-4656274.592962115</v>
      </c>
      <c r="P107" s="23">
        <f t="shared" si="43"/>
        <v>-5192561.837142711</v>
      </c>
      <c r="Q107" s="55">
        <f t="shared" si="44"/>
        <v>1192655.1373776838</v>
      </c>
      <c r="R107" s="49">
        <f t="shared" si="45"/>
        <v>123177.29801636041</v>
      </c>
      <c r="S107" s="33">
        <f t="shared" si="46"/>
        <v>0</v>
      </c>
      <c r="T107" s="56">
        <f t="shared" si="47"/>
        <v>1069477.8393613235</v>
      </c>
      <c r="V107" s="63"/>
      <c r="W107" s="73"/>
      <c r="X107" s="33"/>
      <c r="Y107" s="33"/>
      <c r="Z107" s="33"/>
    </row>
    <row r="108" spans="1:26" ht="12.75">
      <c r="A108" s="2">
        <v>0.021646172422343568</v>
      </c>
      <c r="B108" s="2">
        <v>0.7983863598361822</v>
      </c>
      <c r="C108" s="2">
        <v>0.16376695114562612</v>
      </c>
      <c r="D108" s="9">
        <v>79</v>
      </c>
      <c r="E108" s="33">
        <f t="shared" si="32"/>
        <v>521386.56358587503</v>
      </c>
      <c r="F108" s="33">
        <f t="shared" si="33"/>
        <v>1340356.5707430847</v>
      </c>
      <c r="G108" s="33">
        <f t="shared" si="34"/>
        <v>394409.6137143079</v>
      </c>
      <c r="H108" s="48">
        <f t="shared" si="35"/>
        <v>2256152.7480432675</v>
      </c>
      <c r="I108" s="49">
        <f t="shared" si="36"/>
        <v>478613.43641412497</v>
      </c>
      <c r="J108" s="33">
        <f t="shared" si="37"/>
        <v>-340356.57074308465</v>
      </c>
      <c r="K108" s="33">
        <f t="shared" si="38"/>
        <v>605590.3862856921</v>
      </c>
      <c r="L108" s="23">
        <f t="shared" si="39"/>
        <v>743847.2519567325</v>
      </c>
      <c r="M108" s="49">
        <f t="shared" si="40"/>
        <v>0</v>
      </c>
      <c r="N108" s="33">
        <f t="shared" si="41"/>
        <v>-340356.57074308465</v>
      </c>
      <c r="O108" s="33">
        <f t="shared" si="42"/>
        <v>0</v>
      </c>
      <c r="P108" s="23">
        <f t="shared" si="43"/>
        <v>-340356.57074308465</v>
      </c>
      <c r="Q108" s="55">
        <f t="shared" si="44"/>
        <v>0</v>
      </c>
      <c r="R108" s="49">
        <f t="shared" si="45"/>
        <v>0</v>
      </c>
      <c r="S108" s="33">
        <f t="shared" si="46"/>
        <v>0</v>
      </c>
      <c r="T108" s="56">
        <f t="shared" si="47"/>
        <v>0</v>
      </c>
      <c r="V108" s="63"/>
      <c r="W108" s="73"/>
      <c r="X108" s="33"/>
      <c r="Y108" s="33"/>
      <c r="Z108" s="33"/>
    </row>
    <row r="109" spans="1:26" ht="12.75">
      <c r="A109" s="2">
        <v>0.5665542011940874</v>
      </c>
      <c r="B109" s="2">
        <v>0.3401369271322796</v>
      </c>
      <c r="C109" s="2">
        <v>0.696088366118045</v>
      </c>
      <c r="D109" s="9">
        <v>80</v>
      </c>
      <c r="E109" s="33">
        <f t="shared" si="32"/>
        <v>1005296.4069636556</v>
      </c>
      <c r="F109" s="33">
        <f t="shared" si="33"/>
        <v>718173.0446769899</v>
      </c>
      <c r="G109" s="33">
        <f t="shared" si="34"/>
        <v>1121007.8522306688</v>
      </c>
      <c r="H109" s="48">
        <f t="shared" si="35"/>
        <v>2844477.303871314</v>
      </c>
      <c r="I109" s="49">
        <f t="shared" si="36"/>
        <v>-5296.406963655609</v>
      </c>
      <c r="J109" s="33">
        <f t="shared" si="37"/>
        <v>281826.9553230101</v>
      </c>
      <c r="K109" s="33">
        <f t="shared" si="38"/>
        <v>-121007.85223066877</v>
      </c>
      <c r="L109" s="23">
        <f t="shared" si="39"/>
        <v>155522.69612868573</v>
      </c>
      <c r="M109" s="49">
        <f t="shared" si="40"/>
        <v>-5296.406963655609</v>
      </c>
      <c r="N109" s="33">
        <f t="shared" si="41"/>
        <v>0</v>
      </c>
      <c r="O109" s="33">
        <f t="shared" si="42"/>
        <v>-121007.85223066877</v>
      </c>
      <c r="P109" s="23">
        <f t="shared" si="43"/>
        <v>-126304.25919432438</v>
      </c>
      <c r="Q109" s="55">
        <f t="shared" si="44"/>
        <v>0</v>
      </c>
      <c r="R109" s="49">
        <f t="shared" si="45"/>
        <v>0</v>
      </c>
      <c r="S109" s="33">
        <f t="shared" si="46"/>
        <v>0</v>
      </c>
      <c r="T109" s="56">
        <f t="shared" si="47"/>
        <v>0</v>
      </c>
      <c r="V109" s="63"/>
      <c r="W109" s="73"/>
      <c r="X109" s="33"/>
      <c r="Y109" s="33"/>
      <c r="Z109" s="33"/>
    </row>
    <row r="110" spans="1:26" ht="12.75">
      <c r="A110" s="2">
        <v>0.4951706453202602</v>
      </c>
      <c r="B110" s="2">
        <v>0.28223469027569514</v>
      </c>
      <c r="C110" s="2">
        <v>0.03822019760200601</v>
      </c>
      <c r="D110" s="9">
        <v>81</v>
      </c>
      <c r="E110" s="33">
        <f t="shared" si="32"/>
        <v>952531.8751681807</v>
      </c>
      <c r="F110" s="33">
        <f t="shared" si="33"/>
        <v>661590.919555698</v>
      </c>
      <c r="G110" s="33">
        <f t="shared" si="34"/>
        <v>226455.515814289</v>
      </c>
      <c r="H110" s="48">
        <f t="shared" si="35"/>
        <v>1840578.3105381676</v>
      </c>
      <c r="I110" s="49">
        <f t="shared" si="36"/>
        <v>47468.124831819325</v>
      </c>
      <c r="J110" s="33">
        <f t="shared" si="37"/>
        <v>338409.08044430194</v>
      </c>
      <c r="K110" s="33">
        <f t="shared" si="38"/>
        <v>773544.484185711</v>
      </c>
      <c r="L110" s="23">
        <f t="shared" si="39"/>
        <v>1159421.6894618324</v>
      </c>
      <c r="M110" s="49">
        <f t="shared" si="40"/>
        <v>0</v>
      </c>
      <c r="N110" s="33">
        <f t="shared" si="41"/>
        <v>0</v>
      </c>
      <c r="O110" s="33">
        <f t="shared" si="42"/>
        <v>0</v>
      </c>
      <c r="P110" s="23">
        <f t="shared" si="43"/>
        <v>0</v>
      </c>
      <c r="Q110" s="55">
        <f t="shared" si="44"/>
        <v>0</v>
      </c>
      <c r="R110" s="49">
        <f t="shared" si="45"/>
        <v>0</v>
      </c>
      <c r="S110" s="33">
        <f t="shared" si="46"/>
        <v>0</v>
      </c>
      <c r="T110" s="56">
        <f t="shared" si="47"/>
        <v>0</v>
      </c>
      <c r="V110" s="63"/>
      <c r="W110" s="73"/>
      <c r="X110" s="33"/>
      <c r="Y110" s="33"/>
      <c r="Z110" s="33"/>
    </row>
    <row r="111" spans="1:26" ht="12.75">
      <c r="A111" s="2">
        <v>0.571887649301043</v>
      </c>
      <c r="B111" s="2">
        <v>0.7199307855429713</v>
      </c>
      <c r="C111" s="2">
        <v>0.6515718175211034</v>
      </c>
      <c r="D111" s="9">
        <v>82</v>
      </c>
      <c r="E111" s="33">
        <f t="shared" si="32"/>
        <v>1009398.499241755</v>
      </c>
      <c r="F111" s="33">
        <f t="shared" si="33"/>
        <v>1180948.5279479863</v>
      </c>
      <c r="G111" s="33">
        <f t="shared" si="34"/>
        <v>1028084.4075044498</v>
      </c>
      <c r="H111" s="48">
        <f t="shared" si="35"/>
        <v>3218431.4346941914</v>
      </c>
      <c r="I111" s="49">
        <f t="shared" si="36"/>
        <v>-9398.499241754995</v>
      </c>
      <c r="J111" s="33">
        <f t="shared" si="37"/>
        <v>-180948.52794798627</v>
      </c>
      <c r="K111" s="33">
        <f t="shared" si="38"/>
        <v>-28084.40750444983</v>
      </c>
      <c r="L111" s="23">
        <f t="shared" si="39"/>
        <v>-218431.4346941911</v>
      </c>
      <c r="M111" s="49">
        <f t="shared" si="40"/>
        <v>-9398.499241754995</v>
      </c>
      <c r="N111" s="33">
        <f t="shared" si="41"/>
        <v>-180948.52794798627</v>
      </c>
      <c r="O111" s="33">
        <f t="shared" si="42"/>
        <v>-28084.40750444983</v>
      </c>
      <c r="P111" s="23">
        <f t="shared" si="43"/>
        <v>-218431.4346941911</v>
      </c>
      <c r="Q111" s="55">
        <f t="shared" si="44"/>
        <v>21843.143469419112</v>
      </c>
      <c r="R111" s="49">
        <f t="shared" si="45"/>
        <v>939.8499241754996</v>
      </c>
      <c r="S111" s="33">
        <f t="shared" si="46"/>
        <v>18094.85279479863</v>
      </c>
      <c r="T111" s="56">
        <f t="shared" si="47"/>
        <v>2808.4407504449837</v>
      </c>
      <c r="V111" s="63"/>
      <c r="W111" s="73"/>
      <c r="X111" s="33"/>
      <c r="Y111" s="33"/>
      <c r="Z111" s="33"/>
    </row>
    <row r="112" spans="1:26" ht="12.75">
      <c r="A112" s="2">
        <v>0.2981468747562972</v>
      </c>
      <c r="B112" s="2">
        <v>0.3117839815947787</v>
      </c>
      <c r="C112" s="2">
        <v>0.2418102423217512</v>
      </c>
      <c r="D112" s="9">
        <v>83</v>
      </c>
      <c r="E112" s="33">
        <f t="shared" si="32"/>
        <v>815526.522757401</v>
      </c>
      <c r="F112" s="33">
        <f t="shared" si="33"/>
        <v>690458.1180950742</v>
      </c>
      <c r="G112" s="33">
        <f t="shared" si="34"/>
        <v>479340.55273618636</v>
      </c>
      <c r="H112" s="48">
        <f t="shared" si="35"/>
        <v>1985325.1935886615</v>
      </c>
      <c r="I112" s="49">
        <f t="shared" si="36"/>
        <v>184473.477242599</v>
      </c>
      <c r="J112" s="33">
        <f t="shared" si="37"/>
        <v>309541.8819049258</v>
      </c>
      <c r="K112" s="33">
        <f t="shared" si="38"/>
        <v>520659.44726381364</v>
      </c>
      <c r="L112" s="23">
        <f t="shared" si="39"/>
        <v>1014674.8064113385</v>
      </c>
      <c r="M112" s="49">
        <f t="shared" si="40"/>
        <v>0</v>
      </c>
      <c r="N112" s="33">
        <f t="shared" si="41"/>
        <v>0</v>
      </c>
      <c r="O112" s="33">
        <f t="shared" si="42"/>
        <v>0</v>
      </c>
      <c r="P112" s="23">
        <f t="shared" si="43"/>
        <v>0</v>
      </c>
      <c r="Q112" s="55">
        <f t="shared" si="44"/>
        <v>0</v>
      </c>
      <c r="R112" s="49">
        <f t="shared" si="45"/>
        <v>0</v>
      </c>
      <c r="S112" s="33">
        <f t="shared" si="46"/>
        <v>0</v>
      </c>
      <c r="T112" s="56">
        <f t="shared" si="47"/>
        <v>0</v>
      </c>
      <c r="V112" s="63"/>
      <c r="W112" s="73"/>
      <c r="X112" s="33"/>
      <c r="Y112" s="33"/>
      <c r="Z112" s="33"/>
    </row>
    <row r="113" spans="1:26" ht="12.75">
      <c r="A113" s="2">
        <v>0.029716841918435266</v>
      </c>
      <c r="B113" s="2">
        <v>0.060431480952748584</v>
      </c>
      <c r="C113" s="2">
        <v>0.7089014369438446</v>
      </c>
      <c r="D113" s="9">
        <v>84</v>
      </c>
      <c r="E113" s="33">
        <f t="shared" si="32"/>
        <v>543083.9026288361</v>
      </c>
      <c r="F113" s="33">
        <f t="shared" si="33"/>
        <v>406333.5925650821</v>
      </c>
      <c r="G113" s="33">
        <f t="shared" si="34"/>
        <v>1150417.3261487433</v>
      </c>
      <c r="H113" s="48">
        <f t="shared" si="35"/>
        <v>2099834.8213426615</v>
      </c>
      <c r="I113" s="49">
        <f t="shared" si="36"/>
        <v>456916.0973711639</v>
      </c>
      <c r="J113" s="33">
        <f t="shared" si="37"/>
        <v>593666.407434918</v>
      </c>
      <c r="K113" s="33">
        <f t="shared" si="38"/>
        <v>-150417.32614874328</v>
      </c>
      <c r="L113" s="23">
        <f t="shared" si="39"/>
        <v>900165.1786573385</v>
      </c>
      <c r="M113" s="49">
        <f t="shared" si="40"/>
        <v>0</v>
      </c>
      <c r="N113" s="33">
        <f t="shared" si="41"/>
        <v>0</v>
      </c>
      <c r="O113" s="33">
        <f t="shared" si="42"/>
        <v>-150417.32614874328</v>
      </c>
      <c r="P113" s="23">
        <f t="shared" si="43"/>
        <v>-150417.32614874328</v>
      </c>
      <c r="Q113" s="55">
        <f t="shared" si="44"/>
        <v>0</v>
      </c>
      <c r="R113" s="49">
        <f t="shared" si="45"/>
        <v>0</v>
      </c>
      <c r="S113" s="33">
        <f t="shared" si="46"/>
        <v>0</v>
      </c>
      <c r="T113" s="56">
        <f t="shared" si="47"/>
        <v>0</v>
      </c>
      <c r="V113" s="63"/>
      <c r="W113" s="73"/>
      <c r="X113" s="33"/>
      <c r="Y113" s="33"/>
      <c r="Z113" s="33"/>
    </row>
    <row r="114" spans="1:26" ht="12.75">
      <c r="A114" s="2">
        <v>0.3323392254973645</v>
      </c>
      <c r="B114" s="2">
        <v>0.11486060961674283</v>
      </c>
      <c r="C114" s="2">
        <v>0.257374046031293</v>
      </c>
      <c r="D114" s="9">
        <v>85</v>
      </c>
      <c r="E114" s="33">
        <f t="shared" si="32"/>
        <v>839424.370177947</v>
      </c>
      <c r="F114" s="33">
        <f t="shared" si="33"/>
        <v>484063.7588106293</v>
      </c>
      <c r="G114" s="33">
        <f t="shared" si="34"/>
        <v>496077.24681275507</v>
      </c>
      <c r="H114" s="48">
        <f t="shared" si="35"/>
        <v>1819565.3758013314</v>
      </c>
      <c r="I114" s="49">
        <f t="shared" si="36"/>
        <v>160575.62982205302</v>
      </c>
      <c r="J114" s="33">
        <f t="shared" si="37"/>
        <v>515936.2411893707</v>
      </c>
      <c r="K114" s="33">
        <f t="shared" si="38"/>
        <v>503922.75318724493</v>
      </c>
      <c r="L114" s="23">
        <f t="shared" si="39"/>
        <v>1180434.6241986686</v>
      </c>
      <c r="M114" s="49">
        <f t="shared" si="40"/>
        <v>0</v>
      </c>
      <c r="N114" s="33">
        <f t="shared" si="41"/>
        <v>0</v>
      </c>
      <c r="O114" s="33">
        <f t="shared" si="42"/>
        <v>0</v>
      </c>
      <c r="P114" s="23">
        <f t="shared" si="43"/>
        <v>0</v>
      </c>
      <c r="Q114" s="55">
        <f t="shared" si="44"/>
        <v>0</v>
      </c>
      <c r="R114" s="49">
        <f t="shared" si="45"/>
        <v>0</v>
      </c>
      <c r="S114" s="33">
        <f t="shared" si="46"/>
        <v>0</v>
      </c>
      <c r="T114" s="56">
        <f t="shared" si="47"/>
        <v>0</v>
      </c>
      <c r="V114" s="63"/>
      <c r="W114" s="73"/>
      <c r="X114" s="33"/>
      <c r="Y114" s="33"/>
      <c r="Z114" s="33"/>
    </row>
    <row r="115" spans="1:26" ht="12.75">
      <c r="A115" s="2">
        <v>0.8818330733284665</v>
      </c>
      <c r="B115" s="2">
        <v>0.6939401588694869</v>
      </c>
      <c r="C115" s="2">
        <v>0.3976272572308499</v>
      </c>
      <c r="D115" s="9">
        <v>86</v>
      </c>
      <c r="E115" s="33">
        <f t="shared" si="32"/>
        <v>1363779.7012024624</v>
      </c>
      <c r="F115" s="33">
        <f t="shared" si="33"/>
        <v>1137149.8935129584</v>
      </c>
      <c r="G115" s="33">
        <f t="shared" si="34"/>
        <v>652694.9347966872</v>
      </c>
      <c r="H115" s="48">
        <f t="shared" si="35"/>
        <v>3153624.5295121083</v>
      </c>
      <c r="I115" s="49">
        <f t="shared" si="36"/>
        <v>-363779.7012024624</v>
      </c>
      <c r="J115" s="33">
        <f t="shared" si="37"/>
        <v>-137149.89351295843</v>
      </c>
      <c r="K115" s="33">
        <f t="shared" si="38"/>
        <v>347305.0652033128</v>
      </c>
      <c r="L115" s="23">
        <f t="shared" si="39"/>
        <v>-153624.52951210807</v>
      </c>
      <c r="M115" s="49">
        <f t="shared" si="40"/>
        <v>-363779.7012024624</v>
      </c>
      <c r="N115" s="33">
        <f t="shared" si="41"/>
        <v>-137149.89351295843</v>
      </c>
      <c r="O115" s="33">
        <f t="shared" si="42"/>
        <v>0</v>
      </c>
      <c r="P115" s="23">
        <f t="shared" si="43"/>
        <v>-500929.59471542086</v>
      </c>
      <c r="Q115" s="55">
        <f t="shared" si="44"/>
        <v>15362.452951210807</v>
      </c>
      <c r="R115" s="49">
        <f t="shared" si="45"/>
        <v>11156.3553107762</v>
      </c>
      <c r="S115" s="33">
        <f t="shared" si="46"/>
        <v>4206.097640434608</v>
      </c>
      <c r="T115" s="56">
        <f t="shared" si="47"/>
        <v>0</v>
      </c>
      <c r="V115" s="63"/>
      <c r="W115" s="73"/>
      <c r="X115" s="33"/>
      <c r="Y115" s="33"/>
      <c r="Z115" s="33"/>
    </row>
    <row r="116" spans="1:26" ht="12.75">
      <c r="A116" s="2">
        <v>0.30862026417693156</v>
      </c>
      <c r="B116" s="2">
        <v>0.17094148164483114</v>
      </c>
      <c r="C116" s="2">
        <v>0.02761823388661777</v>
      </c>
      <c r="D116" s="9">
        <v>87</v>
      </c>
      <c r="E116" s="33">
        <f t="shared" si="32"/>
        <v>822892.6595951434</v>
      </c>
      <c r="F116" s="33">
        <f t="shared" si="33"/>
        <v>548687.7973338787</v>
      </c>
      <c r="G116" s="33">
        <f t="shared" si="34"/>
        <v>204557.112038933</v>
      </c>
      <c r="H116" s="48">
        <f t="shared" si="35"/>
        <v>1576137.568967955</v>
      </c>
      <c r="I116" s="49">
        <f t="shared" si="36"/>
        <v>177107.3404048566</v>
      </c>
      <c r="J116" s="33">
        <f t="shared" si="37"/>
        <v>451312.2026661213</v>
      </c>
      <c r="K116" s="33">
        <f t="shared" si="38"/>
        <v>795442.887961067</v>
      </c>
      <c r="L116" s="23">
        <f t="shared" si="39"/>
        <v>1423862.4310320448</v>
      </c>
      <c r="M116" s="49">
        <f t="shared" si="40"/>
        <v>0</v>
      </c>
      <c r="N116" s="33">
        <f t="shared" si="41"/>
        <v>0</v>
      </c>
      <c r="O116" s="33">
        <f t="shared" si="42"/>
        <v>0</v>
      </c>
      <c r="P116" s="23">
        <f t="shared" si="43"/>
        <v>0</v>
      </c>
      <c r="Q116" s="55">
        <f t="shared" si="44"/>
        <v>0</v>
      </c>
      <c r="R116" s="49">
        <f t="shared" si="45"/>
        <v>0</v>
      </c>
      <c r="S116" s="33">
        <f t="shared" si="46"/>
        <v>0</v>
      </c>
      <c r="T116" s="56">
        <f t="shared" si="47"/>
        <v>0</v>
      </c>
      <c r="V116" s="63"/>
      <c r="W116" s="73"/>
      <c r="X116" s="33"/>
      <c r="Y116" s="33"/>
      <c r="Z116" s="33"/>
    </row>
    <row r="117" spans="1:26" ht="12.75">
      <c r="A117" s="2">
        <v>0.45000200047313127</v>
      </c>
      <c r="B117" s="2">
        <v>0.6809736466221974</v>
      </c>
      <c r="C117" s="2">
        <v>0.053510476600593826</v>
      </c>
      <c r="D117" s="9">
        <v>88</v>
      </c>
      <c r="E117" s="33">
        <f t="shared" si="32"/>
        <v>920630.1591650032</v>
      </c>
      <c r="F117" s="33">
        <f t="shared" si="33"/>
        <v>1116514.2884577934</v>
      </c>
      <c r="G117" s="33">
        <f t="shared" si="34"/>
        <v>253292.53163433418</v>
      </c>
      <c r="H117" s="48">
        <f t="shared" si="35"/>
        <v>2290436.9792571305</v>
      </c>
      <c r="I117" s="49">
        <f t="shared" si="36"/>
        <v>79369.84083499678</v>
      </c>
      <c r="J117" s="33">
        <f t="shared" si="37"/>
        <v>-116514.28845779342</v>
      </c>
      <c r="K117" s="33">
        <f t="shared" si="38"/>
        <v>746707.4683656658</v>
      </c>
      <c r="L117" s="23">
        <f t="shared" si="39"/>
        <v>709563.0207428691</v>
      </c>
      <c r="M117" s="49">
        <f t="shared" si="40"/>
        <v>0</v>
      </c>
      <c r="N117" s="33">
        <f t="shared" si="41"/>
        <v>-116514.28845779342</v>
      </c>
      <c r="O117" s="33">
        <f t="shared" si="42"/>
        <v>0</v>
      </c>
      <c r="P117" s="23">
        <f t="shared" si="43"/>
        <v>-116514.28845779342</v>
      </c>
      <c r="Q117" s="55">
        <f t="shared" si="44"/>
        <v>0</v>
      </c>
      <c r="R117" s="49">
        <f t="shared" si="45"/>
        <v>0</v>
      </c>
      <c r="S117" s="33">
        <f t="shared" si="46"/>
        <v>0</v>
      </c>
      <c r="T117" s="56">
        <f t="shared" si="47"/>
        <v>0</v>
      </c>
      <c r="V117" s="63"/>
      <c r="W117" s="73"/>
      <c r="X117" s="33"/>
      <c r="Y117" s="33"/>
      <c r="Z117" s="33"/>
    </row>
    <row r="118" spans="1:26" ht="12.75">
      <c r="A118" s="2">
        <v>0.7377176944319646</v>
      </c>
      <c r="B118" s="2">
        <v>0.33680401632389056</v>
      </c>
      <c r="C118" s="2">
        <v>0.9635713169292377</v>
      </c>
      <c r="D118" s="9">
        <v>89</v>
      </c>
      <c r="E118" s="33">
        <f t="shared" si="32"/>
        <v>1157077.5828069157</v>
      </c>
      <c r="F118" s="33">
        <f t="shared" si="33"/>
        <v>714908.5169403923</v>
      </c>
      <c r="G118" s="33">
        <f t="shared" si="34"/>
        <v>2747265.943765374</v>
      </c>
      <c r="H118" s="48">
        <f t="shared" si="35"/>
        <v>4619252.0435126815</v>
      </c>
      <c r="I118" s="49">
        <f t="shared" si="36"/>
        <v>-157077.58280691574</v>
      </c>
      <c r="J118" s="33">
        <f t="shared" si="37"/>
        <v>285091.4830596077</v>
      </c>
      <c r="K118" s="33">
        <f t="shared" si="38"/>
        <v>-1747265.943765374</v>
      </c>
      <c r="L118" s="23">
        <f t="shared" si="39"/>
        <v>-1619252.043512682</v>
      </c>
      <c r="M118" s="49">
        <f t="shared" si="40"/>
        <v>-157077.58280691574</v>
      </c>
      <c r="N118" s="33">
        <f t="shared" si="41"/>
        <v>0</v>
      </c>
      <c r="O118" s="33">
        <f t="shared" si="42"/>
        <v>-1747265.943765374</v>
      </c>
      <c r="P118" s="23">
        <f t="shared" si="43"/>
        <v>-1904343.5265722896</v>
      </c>
      <c r="Q118" s="55">
        <f t="shared" si="44"/>
        <v>225780.26926686635</v>
      </c>
      <c r="R118" s="49">
        <f t="shared" si="45"/>
        <v>18623.225508986267</v>
      </c>
      <c r="S118" s="33">
        <f t="shared" si="46"/>
        <v>0</v>
      </c>
      <c r="T118" s="56">
        <f t="shared" si="47"/>
        <v>207157.0437578801</v>
      </c>
      <c r="V118" s="63"/>
      <c r="W118" s="73"/>
      <c r="X118" s="33"/>
      <c r="Y118" s="33"/>
      <c r="Z118" s="33"/>
    </row>
    <row r="119" spans="1:26" ht="12.75">
      <c r="A119" s="2">
        <v>0.44523056204343003</v>
      </c>
      <c r="B119" s="2">
        <v>0.820676828526361</v>
      </c>
      <c r="C119" s="2">
        <v>0.0784599573917264</v>
      </c>
      <c r="D119" s="9">
        <v>90</v>
      </c>
      <c r="E119" s="33">
        <f t="shared" si="32"/>
        <v>917304.1124416839</v>
      </c>
      <c r="F119" s="33">
        <f t="shared" si="33"/>
        <v>1396506.496945584</v>
      </c>
      <c r="G119" s="33">
        <f t="shared" si="34"/>
        <v>290586.2459937767</v>
      </c>
      <c r="H119" s="48">
        <f t="shared" si="35"/>
        <v>2604396.8553810446</v>
      </c>
      <c r="I119" s="49">
        <f t="shared" si="36"/>
        <v>82695.88755831611</v>
      </c>
      <c r="J119" s="33">
        <f t="shared" si="37"/>
        <v>-396506.49694558396</v>
      </c>
      <c r="K119" s="33">
        <f t="shared" si="38"/>
        <v>709413.7540062233</v>
      </c>
      <c r="L119" s="23">
        <f t="shared" si="39"/>
        <v>395603.14461895544</v>
      </c>
      <c r="M119" s="49">
        <f t="shared" si="40"/>
        <v>0</v>
      </c>
      <c r="N119" s="33">
        <f t="shared" si="41"/>
        <v>-396506.49694558396</v>
      </c>
      <c r="O119" s="33">
        <f t="shared" si="42"/>
        <v>0</v>
      </c>
      <c r="P119" s="23">
        <f t="shared" si="43"/>
        <v>-396506.49694558396</v>
      </c>
      <c r="Q119" s="55">
        <f t="shared" si="44"/>
        <v>0</v>
      </c>
      <c r="R119" s="49">
        <f t="shared" si="45"/>
        <v>0</v>
      </c>
      <c r="S119" s="33">
        <f t="shared" si="46"/>
        <v>0</v>
      </c>
      <c r="T119" s="56">
        <f t="shared" si="47"/>
        <v>0</v>
      </c>
      <c r="V119" s="63"/>
      <c r="W119" s="73"/>
      <c r="X119" s="33"/>
      <c r="Y119" s="33"/>
      <c r="Z119" s="33"/>
    </row>
    <row r="120" spans="1:26" ht="12.75">
      <c r="A120" s="2">
        <v>0.7665685441449563</v>
      </c>
      <c r="B120" s="2">
        <v>0.6809990476162451</v>
      </c>
      <c r="C120" s="2">
        <v>0.3029736391429205</v>
      </c>
      <c r="D120" s="9">
        <v>91</v>
      </c>
      <c r="E120" s="33">
        <f t="shared" si="32"/>
        <v>1189196.452514576</v>
      </c>
      <c r="F120" s="33">
        <f t="shared" si="33"/>
        <v>1116553.9933633313</v>
      </c>
      <c r="G120" s="33">
        <f t="shared" si="34"/>
        <v>545470.2973809399</v>
      </c>
      <c r="H120" s="48">
        <f t="shared" si="35"/>
        <v>2851220.7432588474</v>
      </c>
      <c r="I120" s="49">
        <f t="shared" si="36"/>
        <v>-189196.45251457603</v>
      </c>
      <c r="J120" s="33">
        <f t="shared" si="37"/>
        <v>-116553.9933633313</v>
      </c>
      <c r="K120" s="33">
        <f t="shared" si="38"/>
        <v>454529.70261906006</v>
      </c>
      <c r="L120" s="23">
        <f t="shared" si="39"/>
        <v>148779.25674115273</v>
      </c>
      <c r="M120" s="49">
        <f t="shared" si="40"/>
        <v>-189196.45251457603</v>
      </c>
      <c r="N120" s="33">
        <f t="shared" si="41"/>
        <v>-116553.9933633313</v>
      </c>
      <c r="O120" s="33">
        <f t="shared" si="42"/>
        <v>0</v>
      </c>
      <c r="P120" s="23">
        <f t="shared" si="43"/>
        <v>-305750.44587790733</v>
      </c>
      <c r="Q120" s="55">
        <f t="shared" si="44"/>
        <v>0</v>
      </c>
      <c r="R120" s="49">
        <f t="shared" si="45"/>
        <v>0</v>
      </c>
      <c r="S120" s="33">
        <f t="shared" si="46"/>
        <v>0</v>
      </c>
      <c r="T120" s="56">
        <f t="shared" si="47"/>
        <v>0</v>
      </c>
      <c r="V120" s="63"/>
      <c r="W120" s="73"/>
      <c r="X120" s="33"/>
      <c r="Y120" s="33"/>
      <c r="Z120" s="33"/>
    </row>
    <row r="121" spans="1:26" ht="12.75">
      <c r="A121" s="2">
        <v>0.7154370226224815</v>
      </c>
      <c r="B121" s="2">
        <v>0.5183261753912465</v>
      </c>
      <c r="C121" s="2">
        <v>0.6926955174316776</v>
      </c>
      <c r="D121" s="9">
        <v>92</v>
      </c>
      <c r="E121" s="33">
        <f t="shared" si="32"/>
        <v>1134057.3377001584</v>
      </c>
      <c r="F121" s="33">
        <f t="shared" si="33"/>
        <v>903008.3656490055</v>
      </c>
      <c r="G121" s="33">
        <f t="shared" si="34"/>
        <v>1113439.4180851176</v>
      </c>
      <c r="H121" s="48">
        <f t="shared" si="35"/>
        <v>3150505.1214342816</v>
      </c>
      <c r="I121" s="49">
        <f t="shared" si="36"/>
        <v>-134057.33770015836</v>
      </c>
      <c r="J121" s="33">
        <f t="shared" si="37"/>
        <v>96991.63435099449</v>
      </c>
      <c r="K121" s="33">
        <f t="shared" si="38"/>
        <v>-113439.41808511759</v>
      </c>
      <c r="L121" s="23">
        <f t="shared" si="39"/>
        <v>-150505.12143428146</v>
      </c>
      <c r="M121" s="49">
        <f t="shared" si="40"/>
        <v>-134057.33770015836</v>
      </c>
      <c r="N121" s="33">
        <f t="shared" si="41"/>
        <v>0</v>
      </c>
      <c r="O121" s="33">
        <f t="shared" si="42"/>
        <v>-113439.41808511759</v>
      </c>
      <c r="P121" s="23">
        <f t="shared" si="43"/>
        <v>-247496.75578527595</v>
      </c>
      <c r="Q121" s="55">
        <f t="shared" si="44"/>
        <v>15050.512143428146</v>
      </c>
      <c r="R121" s="49">
        <f t="shared" si="45"/>
        <v>8152.153682056118</v>
      </c>
      <c r="S121" s="33">
        <f t="shared" si="46"/>
        <v>0</v>
      </c>
      <c r="T121" s="56">
        <f t="shared" si="47"/>
        <v>6898.358461372028</v>
      </c>
      <c r="V121" s="63"/>
      <c r="W121" s="73"/>
      <c r="X121" s="33"/>
      <c r="Y121" s="33"/>
      <c r="Z121" s="33"/>
    </row>
    <row r="122" spans="1:26" ht="12.75">
      <c r="A122" s="2">
        <v>0.17400369650536973</v>
      </c>
      <c r="B122" s="2">
        <v>0.1016303792361335</v>
      </c>
      <c r="C122" s="2">
        <v>0.32328147806705004</v>
      </c>
      <c r="D122" s="9">
        <v>93</v>
      </c>
      <c r="E122" s="33">
        <f t="shared" si="32"/>
        <v>721416.6779912704</v>
      </c>
      <c r="F122" s="33">
        <f t="shared" si="33"/>
        <v>467125.1120318632</v>
      </c>
      <c r="G122" s="33">
        <f t="shared" si="34"/>
        <v>567803.6903575492</v>
      </c>
      <c r="H122" s="48">
        <f t="shared" si="35"/>
        <v>1756345.4803806827</v>
      </c>
      <c r="I122" s="49">
        <f t="shared" si="36"/>
        <v>278583.32200872956</v>
      </c>
      <c r="J122" s="33">
        <f t="shared" si="37"/>
        <v>532874.8879681368</v>
      </c>
      <c r="K122" s="33">
        <f t="shared" si="38"/>
        <v>432196.30964245077</v>
      </c>
      <c r="L122" s="23">
        <f t="shared" si="39"/>
        <v>1243654.5196193173</v>
      </c>
      <c r="M122" s="49">
        <f t="shared" si="40"/>
        <v>0</v>
      </c>
      <c r="N122" s="33">
        <f t="shared" si="41"/>
        <v>0</v>
      </c>
      <c r="O122" s="33">
        <f t="shared" si="42"/>
        <v>0</v>
      </c>
      <c r="P122" s="23">
        <f t="shared" si="43"/>
        <v>0</v>
      </c>
      <c r="Q122" s="55">
        <f t="shared" si="44"/>
        <v>0</v>
      </c>
      <c r="R122" s="49">
        <f t="shared" si="45"/>
        <v>0</v>
      </c>
      <c r="S122" s="33">
        <f t="shared" si="46"/>
        <v>0</v>
      </c>
      <c r="T122" s="56">
        <f t="shared" si="47"/>
        <v>0</v>
      </c>
      <c r="V122" s="63"/>
      <c r="W122" s="73"/>
      <c r="X122" s="33"/>
      <c r="Y122" s="33"/>
      <c r="Z122" s="33"/>
    </row>
    <row r="123" spans="1:26" ht="12.75">
      <c r="A123" s="2">
        <v>0.15872309649847427</v>
      </c>
      <c r="B123" s="2">
        <v>0.030857711515803965</v>
      </c>
      <c r="C123" s="2">
        <v>0.2649117967107401</v>
      </c>
      <c r="D123" s="9">
        <v>94</v>
      </c>
      <c r="E123" s="33">
        <f t="shared" si="32"/>
        <v>708279.9178303548</v>
      </c>
      <c r="F123" s="33">
        <f t="shared" si="33"/>
        <v>346744.3947491302</v>
      </c>
      <c r="G123" s="33">
        <f t="shared" si="34"/>
        <v>504194.7246437206</v>
      </c>
      <c r="H123" s="48">
        <f t="shared" si="35"/>
        <v>1559219.0372232054</v>
      </c>
      <c r="I123" s="49">
        <f t="shared" si="36"/>
        <v>291720.08216964523</v>
      </c>
      <c r="J123" s="33">
        <f t="shared" si="37"/>
        <v>653255.6052508699</v>
      </c>
      <c r="K123" s="33">
        <f t="shared" si="38"/>
        <v>495805.2753562794</v>
      </c>
      <c r="L123" s="23">
        <f t="shared" si="39"/>
        <v>1440780.9627767946</v>
      </c>
      <c r="M123" s="49">
        <f t="shared" si="40"/>
        <v>0</v>
      </c>
      <c r="N123" s="33">
        <f t="shared" si="41"/>
        <v>0</v>
      </c>
      <c r="O123" s="33">
        <f t="shared" si="42"/>
        <v>0</v>
      </c>
      <c r="P123" s="23">
        <f t="shared" si="43"/>
        <v>0</v>
      </c>
      <c r="Q123" s="55">
        <f t="shared" si="44"/>
        <v>0</v>
      </c>
      <c r="R123" s="49">
        <f t="shared" si="45"/>
        <v>0</v>
      </c>
      <c r="S123" s="33">
        <f t="shared" si="46"/>
        <v>0</v>
      </c>
      <c r="T123" s="56">
        <f t="shared" si="47"/>
        <v>0</v>
      </c>
      <c r="V123" s="63"/>
      <c r="W123" s="73"/>
      <c r="X123" s="33"/>
      <c r="Y123" s="33"/>
      <c r="Z123" s="33"/>
    </row>
    <row r="124" spans="1:26" ht="12.75">
      <c r="A124" s="2">
        <v>0.9100824961786262</v>
      </c>
      <c r="B124" s="2">
        <v>0.131521970288337</v>
      </c>
      <c r="C124" s="2">
        <v>0.8885972017577652</v>
      </c>
      <c r="D124" s="9">
        <v>95</v>
      </c>
      <c r="E124" s="33">
        <f t="shared" si="32"/>
        <v>1429577.5274226188</v>
      </c>
      <c r="F124" s="33">
        <f t="shared" si="33"/>
        <v>504285.47113246174</v>
      </c>
      <c r="G124" s="33">
        <f t="shared" si="34"/>
        <v>1837436.1198825915</v>
      </c>
      <c r="H124" s="48">
        <f t="shared" si="35"/>
        <v>3771299.118437672</v>
      </c>
      <c r="I124" s="49">
        <f t="shared" si="36"/>
        <v>-429577.5274226188</v>
      </c>
      <c r="J124" s="33">
        <f t="shared" si="37"/>
        <v>495714.52886753826</v>
      </c>
      <c r="K124" s="33">
        <f t="shared" si="38"/>
        <v>-837436.1198825915</v>
      </c>
      <c r="L124" s="23">
        <f t="shared" si="39"/>
        <v>-771299.118437672</v>
      </c>
      <c r="M124" s="49">
        <f t="shared" si="40"/>
        <v>-429577.5274226188</v>
      </c>
      <c r="N124" s="33">
        <f t="shared" si="41"/>
        <v>0</v>
      </c>
      <c r="O124" s="33">
        <f t="shared" si="42"/>
        <v>-837436.1198825915</v>
      </c>
      <c r="P124" s="23">
        <f t="shared" si="43"/>
        <v>-1267013.6473052104</v>
      </c>
      <c r="Q124" s="55">
        <f t="shared" si="44"/>
        <v>77129.9118437672</v>
      </c>
      <c r="R124" s="49">
        <f t="shared" si="45"/>
        <v>26150.686609130593</v>
      </c>
      <c r="S124" s="33">
        <f t="shared" si="46"/>
        <v>0</v>
      </c>
      <c r="T124" s="56">
        <f t="shared" si="47"/>
        <v>50979.22523463661</v>
      </c>
      <c r="V124" s="63"/>
      <c r="W124" s="73"/>
      <c r="X124" s="33"/>
      <c r="Y124" s="33"/>
      <c r="Z124" s="33"/>
    </row>
    <row r="125" spans="1:26" ht="12.75">
      <c r="A125" s="2">
        <v>0.12444546301244763</v>
      </c>
      <c r="B125" s="2">
        <v>0.39021924524819807</v>
      </c>
      <c r="C125" s="2">
        <v>0.554534582553202</v>
      </c>
      <c r="D125" s="9">
        <v>96</v>
      </c>
      <c r="E125" s="33">
        <f t="shared" si="32"/>
        <v>676438.1766497917</v>
      </c>
      <c r="F125" s="33">
        <f t="shared" si="33"/>
        <v>767686.5049517568</v>
      </c>
      <c r="G125" s="33">
        <f t="shared" si="34"/>
        <v>861559.2282107568</v>
      </c>
      <c r="H125" s="48">
        <f t="shared" si="35"/>
        <v>2305683.909812305</v>
      </c>
      <c r="I125" s="49">
        <f t="shared" si="36"/>
        <v>323561.82335020835</v>
      </c>
      <c r="J125" s="33">
        <f t="shared" si="37"/>
        <v>232313.4950482432</v>
      </c>
      <c r="K125" s="33">
        <f t="shared" si="38"/>
        <v>138440.7717892432</v>
      </c>
      <c r="L125" s="23">
        <f t="shared" si="39"/>
        <v>694316.0901876948</v>
      </c>
      <c r="M125" s="49">
        <f t="shared" si="40"/>
        <v>0</v>
      </c>
      <c r="N125" s="33">
        <f t="shared" si="41"/>
        <v>0</v>
      </c>
      <c r="O125" s="33">
        <f t="shared" si="42"/>
        <v>0</v>
      </c>
      <c r="P125" s="23">
        <f t="shared" si="43"/>
        <v>0</v>
      </c>
      <c r="Q125" s="55">
        <f t="shared" si="44"/>
        <v>0</v>
      </c>
      <c r="R125" s="49">
        <f t="shared" si="45"/>
        <v>0</v>
      </c>
      <c r="S125" s="33">
        <f t="shared" si="46"/>
        <v>0</v>
      </c>
      <c r="T125" s="56">
        <f t="shared" si="47"/>
        <v>0</v>
      </c>
      <c r="V125" s="63"/>
      <c r="W125" s="73"/>
      <c r="X125" s="33"/>
      <c r="Y125" s="33"/>
      <c r="Z125" s="33"/>
    </row>
    <row r="126" spans="1:26" ht="12.75">
      <c r="A126" s="2">
        <v>0.29546225499666834</v>
      </c>
      <c r="B126" s="2">
        <v>0.9461333222797543</v>
      </c>
      <c r="C126" s="2">
        <v>0.18668510946727146</v>
      </c>
      <c r="D126" s="9">
        <v>97</v>
      </c>
      <c r="E126" s="33">
        <f t="shared" si="32"/>
        <v>813630.4299214128</v>
      </c>
      <c r="F126" s="33">
        <f t="shared" si="33"/>
        <v>1972363.453659751</v>
      </c>
      <c r="G126" s="33">
        <f t="shared" si="34"/>
        <v>419737.9352442621</v>
      </c>
      <c r="H126" s="48">
        <f>SUM(E126:G126)</f>
        <v>3205731.818825426</v>
      </c>
      <c r="I126" s="49">
        <f t="shared" si="36"/>
        <v>186369.57007858716</v>
      </c>
      <c r="J126" s="33">
        <f t="shared" si="37"/>
        <v>-972363.453659751</v>
      </c>
      <c r="K126" s="33">
        <f t="shared" si="38"/>
        <v>580262.0647557379</v>
      </c>
      <c r="L126" s="23">
        <f>SUM(I126:K126)</f>
        <v>-205731.81882542593</v>
      </c>
      <c r="M126" s="49">
        <f t="shared" si="40"/>
        <v>0</v>
      </c>
      <c r="N126" s="33">
        <f t="shared" si="41"/>
        <v>-972363.453659751</v>
      </c>
      <c r="O126" s="33">
        <f t="shared" si="42"/>
        <v>0</v>
      </c>
      <c r="P126" s="23">
        <f>SUM(M126:O126)</f>
        <v>-972363.453659751</v>
      </c>
      <c r="Q126" s="55">
        <f>IF(L126&gt;0,0,MIN(P$9,-L126)*$M$7+MAX(0,-L126-P$9)*$M$8)</f>
        <v>20573.181882542594</v>
      </c>
      <c r="R126" s="49">
        <f t="shared" si="45"/>
        <v>0</v>
      </c>
      <c r="S126" s="33">
        <f t="shared" si="46"/>
        <v>20573.181882542594</v>
      </c>
      <c r="T126" s="56">
        <f t="shared" si="47"/>
        <v>0</v>
      </c>
      <c r="V126" s="63"/>
      <c r="W126" s="73"/>
      <c r="X126" s="33"/>
      <c r="Y126" s="33"/>
      <c r="Z126" s="33"/>
    </row>
    <row r="127" spans="1:26" ht="12.75">
      <c r="A127" s="2">
        <v>0.6457870780730037</v>
      </c>
      <c r="B127" s="2">
        <v>0.4862207549696178</v>
      </c>
      <c r="C127" s="2">
        <v>0.3853615566164894</v>
      </c>
      <c r="D127" s="9">
        <v>98</v>
      </c>
      <c r="E127" s="33">
        <f t="shared" si="32"/>
        <v>1069500.0747177885</v>
      </c>
      <c r="F127" s="33">
        <f t="shared" si="33"/>
        <v>867384.2913796707</v>
      </c>
      <c r="G127" s="33">
        <f t="shared" si="34"/>
        <v>638265.8344222738</v>
      </c>
      <c r="H127" s="48">
        <f>SUM(E127:G127)</f>
        <v>2575150.200519733</v>
      </c>
      <c r="I127" s="49">
        <f t="shared" si="36"/>
        <v>-69500.07471778849</v>
      </c>
      <c r="J127" s="33">
        <f t="shared" si="37"/>
        <v>132615.70862032927</v>
      </c>
      <c r="K127" s="33">
        <f t="shared" si="38"/>
        <v>361734.1655777262</v>
      </c>
      <c r="L127" s="23">
        <f>SUM(I127:K127)</f>
        <v>424849.799480267</v>
      </c>
      <c r="M127" s="49">
        <f t="shared" si="40"/>
        <v>-69500.07471778849</v>
      </c>
      <c r="N127" s="33">
        <f t="shared" si="41"/>
        <v>0</v>
      </c>
      <c r="O127" s="33">
        <f t="shared" si="42"/>
        <v>0</v>
      </c>
      <c r="P127" s="23">
        <f>SUM(M127:O127)</f>
        <v>-69500.07471778849</v>
      </c>
      <c r="Q127" s="55">
        <f>IF(L127&gt;0,0,MIN(P$9,-L127)*$M$7+MAX(0,-L127-P$9)*$M$8)</f>
        <v>0</v>
      </c>
      <c r="R127" s="49">
        <f t="shared" si="45"/>
        <v>0</v>
      </c>
      <c r="S127" s="33">
        <f t="shared" si="46"/>
        <v>0</v>
      </c>
      <c r="T127" s="56">
        <f t="shared" si="47"/>
        <v>0</v>
      </c>
      <c r="V127" s="63"/>
      <c r="W127" s="73"/>
      <c r="X127" s="33"/>
      <c r="Y127" s="33"/>
      <c r="Z127" s="33"/>
    </row>
    <row r="128" spans="1:26" ht="12.75">
      <c r="A128" s="2">
        <v>0.8471745305424865</v>
      </c>
      <c r="B128" s="2">
        <v>0.3123914577597331</v>
      </c>
      <c r="C128" s="2">
        <v>0.20783365833870904</v>
      </c>
      <c r="D128" s="9">
        <v>99</v>
      </c>
      <c r="E128" s="33">
        <f t="shared" si="32"/>
        <v>1299938.6934680261</v>
      </c>
      <c r="F128" s="33">
        <f t="shared" si="33"/>
        <v>691051.094733964</v>
      </c>
      <c r="G128" s="33">
        <f t="shared" si="34"/>
        <v>442739.9633037683</v>
      </c>
      <c r="H128" s="48">
        <f>SUM(E128:G128)</f>
        <v>2433729.7515057586</v>
      </c>
      <c r="I128" s="49">
        <f t="shared" si="36"/>
        <v>-299938.6934680261</v>
      </c>
      <c r="J128" s="33">
        <f t="shared" si="37"/>
        <v>308948.90526603605</v>
      </c>
      <c r="K128" s="33">
        <f t="shared" si="38"/>
        <v>557260.0366962317</v>
      </c>
      <c r="L128" s="23">
        <f>SUM(I128:K128)</f>
        <v>566270.2484942416</v>
      </c>
      <c r="M128" s="49">
        <f t="shared" si="40"/>
        <v>-299938.6934680261</v>
      </c>
      <c r="N128" s="33">
        <f t="shared" si="41"/>
        <v>0</v>
      </c>
      <c r="O128" s="33">
        <f t="shared" si="42"/>
        <v>0</v>
      </c>
      <c r="P128" s="23">
        <f>SUM(M128:O128)</f>
        <v>-299938.6934680261</v>
      </c>
      <c r="Q128" s="55">
        <f>IF(L128&gt;0,0,MIN(P$9,-L128)*$M$7+MAX(0,-L128-P$9)*$M$8)</f>
        <v>0</v>
      </c>
      <c r="R128" s="49">
        <f t="shared" si="45"/>
        <v>0</v>
      </c>
      <c r="S128" s="33">
        <f t="shared" si="46"/>
        <v>0</v>
      </c>
      <c r="T128" s="56">
        <f t="shared" si="47"/>
        <v>0</v>
      </c>
      <c r="V128" s="63"/>
      <c r="W128" s="73"/>
      <c r="X128" s="33"/>
      <c r="Y128" s="33"/>
      <c r="Z128" s="33"/>
    </row>
    <row r="129" spans="1:26" ht="12.75">
      <c r="A129" s="2">
        <v>0.3456855444614573</v>
      </c>
      <c r="B129" s="2">
        <v>0.18905915597187373</v>
      </c>
      <c r="C129" s="2">
        <v>0.9612977997718719</v>
      </c>
      <c r="D129" s="37">
        <v>100</v>
      </c>
      <c r="E129" s="40">
        <f t="shared" si="32"/>
        <v>848658.4046093946</v>
      </c>
      <c r="F129" s="40">
        <f t="shared" si="33"/>
        <v>567971.3324430027</v>
      </c>
      <c r="G129" s="40">
        <f t="shared" si="34"/>
        <v>2694369.757643611</v>
      </c>
      <c r="H129" s="57">
        <f>SUM(E129:G129)</f>
        <v>4110999.4946960085</v>
      </c>
      <c r="I129" s="58">
        <f t="shared" si="36"/>
        <v>151341.5953906054</v>
      </c>
      <c r="J129" s="40">
        <f t="shared" si="37"/>
        <v>432028.6675569973</v>
      </c>
      <c r="K129" s="40">
        <f t="shared" si="38"/>
        <v>-1694369.7576436112</v>
      </c>
      <c r="L129" s="59">
        <f>SUM(I129:K129)</f>
        <v>-1110999.4946960085</v>
      </c>
      <c r="M129" s="58">
        <f t="shared" si="40"/>
        <v>0</v>
      </c>
      <c r="N129" s="40">
        <f t="shared" si="41"/>
        <v>0</v>
      </c>
      <c r="O129" s="40">
        <f t="shared" si="42"/>
        <v>-1694369.7576436112</v>
      </c>
      <c r="P129" s="59">
        <f>SUM(M129:O129)</f>
        <v>-1694369.7576436112</v>
      </c>
      <c r="Q129" s="60">
        <f>IF(L129&gt;0,0,MIN(P$9,-L129)*$M$7+MAX(0,-L129-P$9)*$M$8)</f>
        <v>111099.94946960086</v>
      </c>
      <c r="R129" s="58">
        <f t="shared" si="45"/>
        <v>0</v>
      </c>
      <c r="S129" s="40">
        <f t="shared" si="46"/>
        <v>0</v>
      </c>
      <c r="T129" s="61">
        <f t="shared" si="47"/>
        <v>111099.94946960086</v>
      </c>
      <c r="V129" s="63"/>
      <c r="W129" s="73"/>
      <c r="X129" s="40"/>
      <c r="Y129" s="40"/>
      <c r="Z129" s="40"/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Z129"/>
  <sheetViews>
    <sheetView zoomScale="120" zoomScaleNormal="120" workbookViewId="0" topLeftCell="D1">
      <selection activeCell="D1" sqref="D1"/>
    </sheetView>
  </sheetViews>
  <sheetFormatPr defaultColWidth="9.140625" defaultRowHeight="12.75"/>
  <cols>
    <col min="1" max="3" width="0" style="2" hidden="1" customWidth="1"/>
    <col min="4" max="4" width="29.00390625" style="2" customWidth="1"/>
    <col min="5" max="7" width="11.57421875" style="2" customWidth="1"/>
    <col min="8" max="8" width="14.421875" style="2" bestFit="1" customWidth="1"/>
    <col min="9" max="12" width="15.28125" style="2" customWidth="1"/>
    <col min="13" max="13" width="13.8515625" style="2" customWidth="1"/>
    <col min="14" max="14" width="19.28125" style="2" customWidth="1"/>
    <col min="15" max="15" width="16.421875" style="2" customWidth="1"/>
    <col min="16" max="16" width="22.28125" style="2" customWidth="1"/>
    <col min="17" max="17" width="32.421875" style="2" customWidth="1"/>
    <col min="18" max="23" width="13.57421875" style="2" customWidth="1"/>
    <col min="24" max="16384" width="9.140625" style="2" customWidth="1"/>
  </cols>
  <sheetData>
    <row r="1" spans="4:10" ht="23.25">
      <c r="D1" s="1" t="s">
        <v>51</v>
      </c>
      <c r="E1" s="1"/>
      <c r="F1" s="1"/>
      <c r="G1" s="1"/>
      <c r="H1" s="1"/>
      <c r="I1" s="1"/>
      <c r="J1" s="1"/>
    </row>
    <row r="2" spans="4:16" ht="15.75">
      <c r="D2" s="3" t="s">
        <v>8</v>
      </c>
      <c r="E2" s="4"/>
      <c r="F2" s="4"/>
      <c r="G2" s="4"/>
      <c r="H2" s="5"/>
      <c r="J2" s="6"/>
      <c r="K2" s="4"/>
      <c r="L2" s="4"/>
      <c r="M2" s="7" t="s">
        <v>11</v>
      </c>
      <c r="N2" s="4"/>
      <c r="O2" s="8"/>
      <c r="P2" s="5"/>
    </row>
    <row r="3" spans="4:16" ht="15.75">
      <c r="D3" s="9"/>
      <c r="E3" s="10" t="s">
        <v>2</v>
      </c>
      <c r="F3" s="10" t="s">
        <v>3</v>
      </c>
      <c r="G3" s="10" t="s">
        <v>4</v>
      </c>
      <c r="H3" s="11" t="s">
        <v>0</v>
      </c>
      <c r="I3" s="12"/>
      <c r="J3" s="9"/>
      <c r="K3" s="13"/>
      <c r="L3" s="13"/>
      <c r="M3" s="10" t="s">
        <v>2</v>
      </c>
      <c r="N3" s="10" t="s">
        <v>3</v>
      </c>
      <c r="O3" s="10" t="s">
        <v>4</v>
      </c>
      <c r="P3" s="14"/>
    </row>
    <row r="4" spans="4:16" ht="12.75">
      <c r="D4" s="16" t="s">
        <v>1</v>
      </c>
      <c r="E4" s="17">
        <f>LN(E6)-0.5*(E5^2)</f>
        <v>13.770510557964274</v>
      </c>
      <c r="F4" s="17">
        <f>LN(F6)-0.5*(F5^2)</f>
        <v>13.690510557964274</v>
      </c>
      <c r="G4" s="17">
        <f>LN(G6)-0.5*(G5^2)</f>
        <v>13.570510557964274</v>
      </c>
      <c r="H4" s="11"/>
      <c r="I4" s="13"/>
      <c r="J4" s="9"/>
      <c r="K4" s="13"/>
      <c r="L4" s="83" t="s">
        <v>29</v>
      </c>
      <c r="M4" s="18">
        <v>0.55</v>
      </c>
      <c r="N4" s="19">
        <v>0.4</v>
      </c>
      <c r="O4" s="20">
        <v>0.25</v>
      </c>
      <c r="P4" s="85">
        <f>SUMPRODUCT(M4:O4,$E$9:$G$9)/SUM($E$9:$G$9)</f>
        <v>0.4</v>
      </c>
    </row>
    <row r="5" spans="4:22" ht="12.75">
      <c r="D5" s="16" t="s">
        <v>19</v>
      </c>
      <c r="E5" s="32">
        <v>0.3</v>
      </c>
      <c r="F5" s="32">
        <v>0.5</v>
      </c>
      <c r="G5" s="32">
        <v>0.7</v>
      </c>
      <c r="H5" s="11"/>
      <c r="I5" s="10"/>
      <c r="J5" s="9"/>
      <c r="K5" s="13"/>
      <c r="L5" s="83" t="s">
        <v>9</v>
      </c>
      <c r="M5" s="24">
        <v>1</v>
      </c>
      <c r="N5" s="25">
        <v>1</v>
      </c>
      <c r="O5" s="26">
        <v>1</v>
      </c>
      <c r="P5" s="85">
        <f>SUMPRODUCT(M5:O5,$E$9:$G$9)/SUM($E$9:$G$9)</f>
        <v>1</v>
      </c>
      <c r="V5" s="66"/>
    </row>
    <row r="6" spans="4:22" ht="12.75">
      <c r="D6" s="16" t="s">
        <v>31</v>
      </c>
      <c r="E6" s="29">
        <v>1000000</v>
      </c>
      <c r="F6" s="29">
        <v>1000000</v>
      </c>
      <c r="G6" s="29">
        <v>1000000</v>
      </c>
      <c r="H6" s="30">
        <f>SUM(E6:G6)</f>
        <v>3000000</v>
      </c>
      <c r="I6" s="10"/>
      <c r="J6" s="9"/>
      <c r="K6" s="13"/>
      <c r="L6" s="83" t="s">
        <v>10</v>
      </c>
      <c r="M6" s="31">
        <v>0.05</v>
      </c>
      <c r="N6" s="13"/>
      <c r="O6" s="13"/>
      <c r="P6" s="14"/>
      <c r="V6" s="66"/>
    </row>
    <row r="7" spans="4:22" ht="12.75">
      <c r="D7" s="16" t="s">
        <v>26</v>
      </c>
      <c r="E7" s="32">
        <v>0.05</v>
      </c>
      <c r="F7" s="32">
        <v>0.05</v>
      </c>
      <c r="G7" s="32">
        <v>0.05</v>
      </c>
      <c r="H7" s="11"/>
      <c r="I7" s="10"/>
      <c r="J7" s="9"/>
      <c r="K7" s="13"/>
      <c r="L7" s="83" t="s">
        <v>35</v>
      </c>
      <c r="M7" s="87">
        <f>M6*N7</f>
        <v>0.1</v>
      </c>
      <c r="N7" s="72">
        <v>2</v>
      </c>
      <c r="O7" s="13"/>
      <c r="P7" s="14"/>
      <c r="V7" s="66"/>
    </row>
    <row r="8" spans="4:16" ht="12.75">
      <c r="D8" s="67" t="s">
        <v>27</v>
      </c>
      <c r="E8" s="32">
        <v>0</v>
      </c>
      <c r="F8" s="32">
        <v>0</v>
      </c>
      <c r="G8" s="32">
        <v>0</v>
      </c>
      <c r="H8" s="14"/>
      <c r="I8" s="10"/>
      <c r="J8" s="9"/>
      <c r="K8" s="13"/>
      <c r="L8" s="83" t="s">
        <v>36</v>
      </c>
      <c r="M8" s="87">
        <f>N8*M6</f>
        <v>0.30000000000000004</v>
      </c>
      <c r="N8" s="72">
        <v>6</v>
      </c>
      <c r="O8" s="13"/>
      <c r="P8" s="34" t="s">
        <v>20</v>
      </c>
    </row>
    <row r="9" spans="4:23" ht="12.75">
      <c r="D9" s="16" t="s">
        <v>24</v>
      </c>
      <c r="E9" s="68">
        <f>E6/(1-E7-E8)</f>
        <v>1052631.5789473685</v>
      </c>
      <c r="F9" s="68">
        <f>F6/(1-F7-F8)</f>
        <v>1052631.5789473685</v>
      </c>
      <c r="G9" s="68">
        <f>G6/(1-G7-G8)</f>
        <v>1052631.5789473685</v>
      </c>
      <c r="H9" s="30">
        <f>SUM(E9:G9)</f>
        <v>3157894.7368421056</v>
      </c>
      <c r="I9" s="10"/>
      <c r="J9" s="37"/>
      <c r="K9" s="38"/>
      <c r="L9" s="84" t="s">
        <v>28</v>
      </c>
      <c r="M9" s="40">
        <f>M4*E9</f>
        <v>578947.3684210527</v>
      </c>
      <c r="N9" s="40">
        <f>N4*F9</f>
        <v>421052.6315789474</v>
      </c>
      <c r="O9" s="40">
        <f>O4*G9</f>
        <v>263157.89473684214</v>
      </c>
      <c r="P9" s="86">
        <f>SUM(M9:O9)</f>
        <v>1263157.8947368423</v>
      </c>
      <c r="W9" s="70"/>
    </row>
    <row r="10" spans="4:16" ht="12.75">
      <c r="D10" s="16" t="s">
        <v>30</v>
      </c>
      <c r="E10" s="70">
        <f>E6/E9</f>
        <v>0.9499999999999998</v>
      </c>
      <c r="F10" s="70">
        <f>F6/F9</f>
        <v>0.9499999999999998</v>
      </c>
      <c r="G10" s="70">
        <f>G6/G9</f>
        <v>0.9499999999999998</v>
      </c>
      <c r="H10" s="11"/>
      <c r="I10" s="10"/>
      <c r="M10" s="62"/>
      <c r="O10" s="65" t="s">
        <v>21</v>
      </c>
      <c r="P10" s="74">
        <v>1300000</v>
      </c>
    </row>
    <row r="11" spans="4:15" ht="12.75">
      <c r="D11" s="16" t="s">
        <v>18</v>
      </c>
      <c r="E11" s="22">
        <f>E9*E7</f>
        <v>52631.57894736843</v>
      </c>
      <c r="F11" s="22">
        <f>F9*F7</f>
        <v>52631.57894736843</v>
      </c>
      <c r="G11" s="22">
        <f>G9*G7</f>
        <v>52631.57894736843</v>
      </c>
      <c r="H11" s="30">
        <f>SUM(E11:G11)</f>
        <v>157894.73684210528</v>
      </c>
      <c r="I11" s="10"/>
      <c r="M11" s="62"/>
      <c r="O11" s="65"/>
    </row>
    <row r="12" spans="4:15" ht="12.75">
      <c r="D12" s="16" t="s">
        <v>23</v>
      </c>
      <c r="E12" s="32">
        <f>E10</f>
        <v>0.9499999999999998</v>
      </c>
      <c r="F12" s="32">
        <f>F10</f>
        <v>0.9499999999999998</v>
      </c>
      <c r="G12" s="32">
        <f>G10</f>
        <v>0.9499999999999998</v>
      </c>
      <c r="H12" s="11"/>
      <c r="I12" s="10"/>
      <c r="L12" s="62"/>
      <c r="M12" s="62"/>
      <c r="O12" s="65"/>
    </row>
    <row r="13" spans="4:22" ht="12.75">
      <c r="D13" s="35" t="s">
        <v>33</v>
      </c>
      <c r="E13" s="71">
        <f>E12*E9</f>
        <v>1000000</v>
      </c>
      <c r="F13" s="71">
        <f>F12*F9</f>
        <v>1000000</v>
      </c>
      <c r="G13" s="71">
        <f>G12*G9</f>
        <v>1000000</v>
      </c>
      <c r="H13" s="36">
        <f>SUM(E13:G13)</f>
        <v>3000000</v>
      </c>
      <c r="I13" s="10"/>
      <c r="L13" s="62"/>
      <c r="N13" s="62"/>
      <c r="V13" s="62"/>
    </row>
    <row r="14" spans="4:22" ht="15.75">
      <c r="D14" s="75" t="s">
        <v>52</v>
      </c>
      <c r="E14" s="4"/>
      <c r="F14" s="4"/>
      <c r="G14" s="4"/>
      <c r="H14" s="5"/>
      <c r="I14" s="10"/>
      <c r="L14" s="62"/>
      <c r="N14" s="62"/>
      <c r="V14" s="62"/>
    </row>
    <row r="15" spans="4:22" ht="15.75">
      <c r="D15" s="15"/>
      <c r="E15" s="10" t="s">
        <v>2</v>
      </c>
      <c r="F15" s="10" t="s">
        <v>3</v>
      </c>
      <c r="G15" s="10" t="s">
        <v>4</v>
      </c>
      <c r="H15" s="11" t="s">
        <v>0</v>
      </c>
      <c r="I15" s="10"/>
      <c r="L15" s="62"/>
      <c r="N15" s="62"/>
      <c r="V15" s="62"/>
    </row>
    <row r="16" spans="4:22" ht="12.75">
      <c r="D16" s="21" t="s">
        <v>37</v>
      </c>
      <c r="E16" s="63">
        <f>E9</f>
        <v>1052631.5789473685</v>
      </c>
      <c r="F16" s="63">
        <f>F9</f>
        <v>1052631.5789473685</v>
      </c>
      <c r="G16" s="63">
        <f>G9</f>
        <v>1052631.5789473685</v>
      </c>
      <c r="H16" s="23">
        <f>SUM(E16:G16)</f>
        <v>3157894.7368421056</v>
      </c>
      <c r="I16" s="10"/>
      <c r="L16" s="62"/>
      <c r="N16" s="62"/>
      <c r="V16" s="62"/>
    </row>
    <row r="17" spans="4:22" ht="12.75">
      <c r="D17" s="21" t="s">
        <v>38</v>
      </c>
      <c r="E17" s="63">
        <f>M9</f>
        <v>578947.3684210527</v>
      </c>
      <c r="F17" s="63">
        <f>N9</f>
        <v>421052.6315789474</v>
      </c>
      <c r="G17" s="63">
        <f>O9</f>
        <v>263157.89473684214</v>
      </c>
      <c r="H17" s="23">
        <f>SUM(E17:G17)</f>
        <v>1263157.8947368423</v>
      </c>
      <c r="I17" s="10"/>
      <c r="L17" s="62"/>
      <c r="N17" s="62"/>
      <c r="V17" s="62"/>
    </row>
    <row r="18" spans="4:22" ht="12.75">
      <c r="D18" s="21" t="s">
        <v>34</v>
      </c>
      <c r="E18" s="33">
        <f>E11</f>
        <v>52631.57894736843</v>
      </c>
      <c r="F18" s="33">
        <f>F11</f>
        <v>52631.57894736843</v>
      </c>
      <c r="G18" s="33">
        <f>G11</f>
        <v>52631.57894736843</v>
      </c>
      <c r="H18" s="23">
        <f>H11</f>
        <v>157894.73684210528</v>
      </c>
      <c r="I18" s="10"/>
      <c r="L18" s="62"/>
      <c r="N18" s="62"/>
      <c r="V18" s="62"/>
    </row>
    <row r="19" spans="4:22" ht="12.75">
      <c r="D19" s="21" t="s">
        <v>39</v>
      </c>
      <c r="E19" s="33">
        <f>AVERAGE(R30:R129)+$M$6*M$9*M$5</f>
        <v>35765.45299580883</v>
      </c>
      <c r="F19" s="33">
        <f>AVERAGE(S30:S129)+$M$6*N$9*N$5</f>
        <v>37885.747857621755</v>
      </c>
      <c r="G19" s="33">
        <f>AVERAGE(T30:T129)+$M$6*O$9*O$5</f>
        <v>45175.58627954824</v>
      </c>
      <c r="H19" s="23">
        <f>SUM(E19:G19)</f>
        <v>118826.78713297882</v>
      </c>
      <c r="I19" s="10"/>
      <c r="L19" s="62"/>
      <c r="N19" s="62"/>
      <c r="V19" s="62"/>
    </row>
    <row r="20" spans="4:22" ht="12.75">
      <c r="D20" s="77" t="s">
        <v>17</v>
      </c>
      <c r="E20" s="80">
        <f>E18-E19</f>
        <v>16866.125951559596</v>
      </c>
      <c r="F20" s="80">
        <f>F18-F19</f>
        <v>14745.831089746673</v>
      </c>
      <c r="G20" s="80">
        <f>G18-G19</f>
        <v>7455.992667820188</v>
      </c>
      <c r="H20" s="81">
        <f>H18-H19</f>
        <v>39067.949709126464</v>
      </c>
      <c r="I20" s="82">
        <f>ROUND(ABS(E20-F20)+ABS(F20-G20)+ABS(E20-G20),-1)</f>
        <v>18820</v>
      </c>
      <c r="L20" s="62"/>
      <c r="N20" s="62"/>
      <c r="V20" s="62"/>
    </row>
    <row r="21" spans="4:22" ht="12.75">
      <c r="D21" s="77" t="s">
        <v>16</v>
      </c>
      <c r="E21" s="78">
        <f>E19/M9</f>
        <v>0.061776691538215245</v>
      </c>
      <c r="F21" s="78">
        <f>F19/N9</f>
        <v>0.08997865116185165</v>
      </c>
      <c r="G21" s="78">
        <f>G19/O9</f>
        <v>0.17166722786228328</v>
      </c>
      <c r="H21" s="79">
        <f>H19/P9</f>
        <v>0.09407120648027488</v>
      </c>
      <c r="I21" s="88">
        <f>ABS(E21-F21)+ABS(E21-G21)+ABS(F21-G21)</f>
        <v>0.21978107264813607</v>
      </c>
      <c r="L21" s="62"/>
      <c r="N21" s="62"/>
      <c r="V21" s="62"/>
    </row>
    <row r="22" spans="4:22" ht="12.75">
      <c r="D22" s="27" t="s">
        <v>5</v>
      </c>
      <c r="E22" s="28">
        <f>$M$6*$M$5</f>
        <v>0.05</v>
      </c>
      <c r="F22" s="28">
        <f>$M$6*$M$5</f>
        <v>0.05</v>
      </c>
      <c r="G22" s="28">
        <f>$M$6*$M$5</f>
        <v>0.05</v>
      </c>
      <c r="H22" s="64">
        <f>$M$6</f>
        <v>0.05</v>
      </c>
      <c r="I22" s="10"/>
      <c r="L22" s="62"/>
      <c r="N22" s="62"/>
      <c r="V22" s="62"/>
    </row>
    <row r="23" spans="4:22" ht="12.75">
      <c r="D23" s="27" t="s">
        <v>22</v>
      </c>
      <c r="E23" s="28">
        <f>E21-E22</f>
        <v>0.011776691538215242</v>
      </c>
      <c r="F23" s="28">
        <f>F21-F22</f>
        <v>0.03997865116185165</v>
      </c>
      <c r="G23" s="28">
        <f>G21-G22</f>
        <v>0.12166722786228328</v>
      </c>
      <c r="H23" s="64">
        <f>H21-H22</f>
        <v>0.04407120648027488</v>
      </c>
      <c r="I23" s="10"/>
      <c r="L23" s="62"/>
      <c r="N23" s="62"/>
      <c r="V23" s="62"/>
    </row>
    <row r="24" spans="4:22" ht="12.75">
      <c r="D24" s="41" t="s">
        <v>44</v>
      </c>
      <c r="E24" s="42">
        <f>COUNTIF(I30:I129,"&lt;="&amp;-M9)/COUNT(I30:I129)</f>
        <v>0.04</v>
      </c>
      <c r="F24" s="42">
        <f>COUNTIF(J30:J129,"&lt;="&amp;-N9)/COUNT(J30:J129)</f>
        <v>0.16</v>
      </c>
      <c r="G24" s="42">
        <f>COUNTIF(K30:K129,"&lt;="&amp;-O9)/COUNT(K30:K129)</f>
        <v>0.21</v>
      </c>
      <c r="H24" s="43">
        <f>COUNTIF(L30:L129,"&lt;="&amp;-P9)/COUNT(L30:L129)</f>
        <v>0.09</v>
      </c>
      <c r="I24" s="10"/>
      <c r="L24" s="62"/>
      <c r="N24" s="62"/>
      <c r="V24" s="62"/>
    </row>
    <row r="25" spans="4:22" ht="12.75">
      <c r="D25" s="10"/>
      <c r="E25" s="68"/>
      <c r="F25" s="68"/>
      <c r="G25" s="68"/>
      <c r="H25" s="76"/>
      <c r="I25" s="10"/>
      <c r="L25" s="62"/>
      <c r="N25" s="62"/>
      <c r="O25" s="62"/>
      <c r="V25" s="62"/>
    </row>
    <row r="27" spans="4:20" ht="15.75">
      <c r="D27" s="6"/>
      <c r="E27" s="4"/>
      <c r="F27" s="4"/>
      <c r="G27" s="4"/>
      <c r="H27" s="5"/>
      <c r="I27" s="3" t="s">
        <v>32</v>
      </c>
      <c r="J27" s="4"/>
      <c r="K27" s="44"/>
      <c r="L27" s="45"/>
      <c r="M27" s="3" t="s">
        <v>43</v>
      </c>
      <c r="N27" s="4"/>
      <c r="O27" s="44"/>
      <c r="P27" s="45"/>
      <c r="Q27" s="3" t="s">
        <v>42</v>
      </c>
      <c r="R27" s="4"/>
      <c r="S27" s="44"/>
      <c r="T27" s="45"/>
    </row>
    <row r="28" spans="1:20" ht="12.75">
      <c r="A28" s="69" t="s">
        <v>25</v>
      </c>
      <c r="D28" s="9"/>
      <c r="E28" s="13"/>
      <c r="F28" s="10" t="s">
        <v>6</v>
      </c>
      <c r="G28" s="13"/>
      <c r="H28" s="14"/>
      <c r="I28" s="9"/>
      <c r="J28" s="10"/>
      <c r="K28" s="13"/>
      <c r="L28" s="14"/>
      <c r="M28" s="9"/>
      <c r="N28" s="10"/>
      <c r="O28" s="13"/>
      <c r="P28" s="14"/>
      <c r="Q28" s="9"/>
      <c r="R28" s="10"/>
      <c r="S28" s="13"/>
      <c r="T28" s="14"/>
    </row>
    <row r="29" spans="4:20" ht="12.75">
      <c r="D29" s="16" t="s">
        <v>7</v>
      </c>
      <c r="E29" s="10" t="str">
        <f>E3</f>
        <v>LOB 1</v>
      </c>
      <c r="F29" s="10" t="str">
        <f>F3</f>
        <v>LOB 2</v>
      </c>
      <c r="G29" s="10" t="str">
        <f>G3</f>
        <v>LOB 3</v>
      </c>
      <c r="H29" s="11" t="s">
        <v>0</v>
      </c>
      <c r="I29" s="16" t="str">
        <f>E29</f>
        <v>LOB 1</v>
      </c>
      <c r="J29" s="10" t="str">
        <f>F29</f>
        <v>LOB 2</v>
      </c>
      <c r="K29" s="10" t="str">
        <f>G29</f>
        <v>LOB 3</v>
      </c>
      <c r="L29" s="11" t="s">
        <v>0</v>
      </c>
      <c r="M29" s="16" t="str">
        <f>I29</f>
        <v>LOB 1</v>
      </c>
      <c r="N29" s="10" t="str">
        <f>J29</f>
        <v>LOB 2</v>
      </c>
      <c r="O29" s="10" t="str">
        <f>K29</f>
        <v>LOB 3</v>
      </c>
      <c r="P29" s="11" t="s">
        <v>0</v>
      </c>
      <c r="Q29" s="47" t="s">
        <v>12</v>
      </c>
      <c r="R29" s="35" t="s">
        <v>13</v>
      </c>
      <c r="S29" s="39" t="s">
        <v>14</v>
      </c>
      <c r="T29" s="46" t="s">
        <v>15</v>
      </c>
    </row>
    <row r="30" spans="1:26" ht="12.75">
      <c r="A30" s="2">
        <v>0.07547206100118142</v>
      </c>
      <c r="B30" s="2">
        <v>0.4224380926027555</v>
      </c>
      <c r="C30" s="2">
        <v>0.9758344516617599</v>
      </c>
      <c r="D30" s="9">
        <v>1</v>
      </c>
      <c r="E30" s="33">
        <f aca="true" t="shared" si="0" ref="E30:E61">LOGINV(A30,E$4,E$5)</f>
        <v>621349.6022041192</v>
      </c>
      <c r="F30" s="33">
        <f aca="true" t="shared" si="1" ref="F30:F61">LOGINV(B30,F$4,F$5)</f>
        <v>800250.8244747741</v>
      </c>
      <c r="G30" s="33">
        <f aca="true" t="shared" si="2" ref="G30:G61">LOGINV(C30,G$4,G$5)</f>
        <v>3117751.048329949</v>
      </c>
      <c r="H30" s="48">
        <f aca="true" t="shared" si="3" ref="H30:H61">SUM(E30:G30)</f>
        <v>4539351.475008842</v>
      </c>
      <c r="I30" s="49">
        <f aca="true" t="shared" si="4" ref="I30:I61">E$13-E30</f>
        <v>378650.3977958808</v>
      </c>
      <c r="J30" s="33">
        <f aca="true" t="shared" si="5" ref="J30:J61">F$13-F30</f>
        <v>199749.17552522593</v>
      </c>
      <c r="K30" s="33">
        <f aca="true" t="shared" si="6" ref="K30:K61">G$13-G30</f>
        <v>-2117751.048329949</v>
      </c>
      <c r="L30" s="23">
        <f aca="true" t="shared" si="7" ref="L30:L61">SUM(I30:K30)</f>
        <v>-1539351.475008842</v>
      </c>
      <c r="M30" s="50">
        <f aca="true" t="shared" si="8" ref="M30:M61">MIN(I30,0)</f>
        <v>0</v>
      </c>
      <c r="N30" s="51">
        <f aca="true" t="shared" si="9" ref="N30:N61">MIN(J30,0)</f>
        <v>0</v>
      </c>
      <c r="O30" s="51">
        <f aca="true" t="shared" si="10" ref="O30:O61">MIN(K30,0)</f>
        <v>-2117751.048329949</v>
      </c>
      <c r="P30" s="52">
        <f aca="true" t="shared" si="11" ref="P30:P61">SUM(M30:O30)</f>
        <v>-2117751.048329949</v>
      </c>
      <c r="Q30" s="53">
        <f aca="true" t="shared" si="12" ref="Q30:Q61">IF(L30&gt;0,0,MIN(P$9,-L30)*$M$7+MAX(0,-L30-P$9)*$M$8)</f>
        <v>209173.8635552842</v>
      </c>
      <c r="R30" s="50">
        <f aca="true" t="shared" si="13" ref="R30:R61">IF($P30&lt;&gt;0,$Q30*M30/$P30,0)</f>
        <v>0</v>
      </c>
      <c r="S30" s="51">
        <f aca="true" t="shared" si="14" ref="S30:S61">IF($P30&lt;&gt;0,$Q30*N30/$P30,0)</f>
        <v>0</v>
      </c>
      <c r="T30" s="54">
        <f aca="true" t="shared" si="15" ref="T30:T61">IF($P30&lt;&gt;0,$Q30*O30/$P30,0)</f>
        <v>209173.8635552842</v>
      </c>
      <c r="V30" s="63"/>
      <c r="W30" s="73"/>
      <c r="X30" s="33"/>
      <c r="Y30" s="33"/>
      <c r="Z30" s="33"/>
    </row>
    <row r="31" spans="1:26" ht="12.75">
      <c r="A31" s="2">
        <v>0.8814767701435917</v>
      </c>
      <c r="B31" s="2">
        <v>0.19468658021422947</v>
      </c>
      <c r="C31" s="2">
        <v>0.2282312839475804</v>
      </c>
      <c r="D31" s="9">
        <v>2</v>
      </c>
      <c r="E31" s="33">
        <f t="shared" si="0"/>
        <v>1363043.9895329548</v>
      </c>
      <c r="F31" s="33">
        <f t="shared" si="1"/>
        <v>573855.6764633058</v>
      </c>
      <c r="G31" s="33">
        <f t="shared" si="2"/>
        <v>464739.13145067915</v>
      </c>
      <c r="H31" s="48">
        <f t="shared" si="3"/>
        <v>2401638.7974469396</v>
      </c>
      <c r="I31" s="49">
        <f t="shared" si="4"/>
        <v>-363043.98953295476</v>
      </c>
      <c r="J31" s="33">
        <f t="shared" si="5"/>
        <v>426144.32353669417</v>
      </c>
      <c r="K31" s="33">
        <f t="shared" si="6"/>
        <v>535260.8685493208</v>
      </c>
      <c r="L31" s="23">
        <f t="shared" si="7"/>
        <v>598361.2025530603</v>
      </c>
      <c r="M31" s="49">
        <f t="shared" si="8"/>
        <v>-363043.98953295476</v>
      </c>
      <c r="N31" s="33">
        <f t="shared" si="9"/>
        <v>0</v>
      </c>
      <c r="O31" s="33">
        <f t="shared" si="10"/>
        <v>0</v>
      </c>
      <c r="P31" s="23">
        <f t="shared" si="11"/>
        <v>-363043.98953295476</v>
      </c>
      <c r="Q31" s="55">
        <f t="shared" si="12"/>
        <v>0</v>
      </c>
      <c r="R31" s="49">
        <f t="shared" si="13"/>
        <v>0</v>
      </c>
      <c r="S31" s="33">
        <f t="shared" si="14"/>
        <v>0</v>
      </c>
      <c r="T31" s="56">
        <f t="shared" si="15"/>
        <v>0</v>
      </c>
      <c r="V31" s="63"/>
      <c r="W31" s="73"/>
      <c r="X31" s="33"/>
      <c r="Y31" s="33"/>
      <c r="Z31" s="33"/>
    </row>
    <row r="32" spans="1:26" ht="12.75">
      <c r="A32" s="2">
        <v>0.6707666491872071</v>
      </c>
      <c r="B32" s="2">
        <v>0.8105886675606908</v>
      </c>
      <c r="C32" s="2">
        <v>0.0026311135444649913</v>
      </c>
      <c r="D32" s="9">
        <v>3</v>
      </c>
      <c r="E32" s="33">
        <f t="shared" si="0"/>
        <v>1091561.5981338453</v>
      </c>
      <c r="F32" s="33">
        <f t="shared" si="1"/>
        <v>1370305.6580683538</v>
      </c>
      <c r="G32" s="33">
        <f t="shared" si="2"/>
        <v>110984.01769293458</v>
      </c>
      <c r="H32" s="48">
        <f t="shared" si="3"/>
        <v>2572851.2738951338</v>
      </c>
      <c r="I32" s="49">
        <f t="shared" si="4"/>
        <v>-91561.59813384525</v>
      </c>
      <c r="J32" s="33">
        <f t="shared" si="5"/>
        <v>-370305.6580683538</v>
      </c>
      <c r="K32" s="33">
        <f t="shared" si="6"/>
        <v>889015.9823070654</v>
      </c>
      <c r="L32" s="23">
        <f t="shared" si="7"/>
        <v>427148.72610486636</v>
      </c>
      <c r="M32" s="49">
        <f t="shared" si="8"/>
        <v>-91561.59813384525</v>
      </c>
      <c r="N32" s="33">
        <f t="shared" si="9"/>
        <v>-370305.6580683538</v>
      </c>
      <c r="O32" s="33">
        <f t="shared" si="10"/>
        <v>0</v>
      </c>
      <c r="P32" s="23">
        <f t="shared" si="11"/>
        <v>-461867.25620219903</v>
      </c>
      <c r="Q32" s="55">
        <f t="shared" si="12"/>
        <v>0</v>
      </c>
      <c r="R32" s="49">
        <f t="shared" si="13"/>
        <v>0</v>
      </c>
      <c r="S32" s="33">
        <f t="shared" si="14"/>
        <v>0</v>
      </c>
      <c r="T32" s="56">
        <f t="shared" si="15"/>
        <v>0</v>
      </c>
      <c r="V32" s="63"/>
      <c r="W32" s="73"/>
      <c r="X32" s="33"/>
      <c r="Y32" s="33"/>
      <c r="Z32" s="33"/>
    </row>
    <row r="33" spans="1:26" ht="12.75">
      <c r="A33" s="2">
        <v>0.05149312019068003</v>
      </c>
      <c r="B33" s="2">
        <v>0.9252603926685811</v>
      </c>
      <c r="C33" s="2">
        <v>0.19364339813465392</v>
      </c>
      <c r="D33" s="9">
        <v>4</v>
      </c>
      <c r="E33" s="33">
        <f t="shared" si="0"/>
        <v>586159.3057167539</v>
      </c>
      <c r="F33" s="33">
        <f t="shared" si="1"/>
        <v>1814276.401028739</v>
      </c>
      <c r="G33" s="33">
        <f t="shared" si="2"/>
        <v>427336.3961865512</v>
      </c>
      <c r="H33" s="48">
        <f t="shared" si="3"/>
        <v>2827772.1029320443</v>
      </c>
      <c r="I33" s="49">
        <f t="shared" si="4"/>
        <v>413840.69428324606</v>
      </c>
      <c r="J33" s="33">
        <f t="shared" si="5"/>
        <v>-814276.401028739</v>
      </c>
      <c r="K33" s="33">
        <f t="shared" si="6"/>
        <v>572663.6038134488</v>
      </c>
      <c r="L33" s="23">
        <f t="shared" si="7"/>
        <v>172227.8970679558</v>
      </c>
      <c r="M33" s="49">
        <f t="shared" si="8"/>
        <v>0</v>
      </c>
      <c r="N33" s="33">
        <f t="shared" si="9"/>
        <v>-814276.401028739</v>
      </c>
      <c r="O33" s="33">
        <f t="shared" si="10"/>
        <v>0</v>
      </c>
      <c r="P33" s="23">
        <f t="shared" si="11"/>
        <v>-814276.401028739</v>
      </c>
      <c r="Q33" s="55">
        <f t="shared" si="12"/>
        <v>0</v>
      </c>
      <c r="R33" s="49">
        <f t="shared" si="13"/>
        <v>0</v>
      </c>
      <c r="S33" s="33">
        <f t="shared" si="14"/>
        <v>0</v>
      </c>
      <c r="T33" s="56">
        <f t="shared" si="15"/>
        <v>0</v>
      </c>
      <c r="V33" s="63"/>
      <c r="W33" s="73"/>
      <c r="X33" s="33"/>
      <c r="Y33" s="33"/>
      <c r="Z33" s="33"/>
    </row>
    <row r="34" spans="1:26" ht="12.75">
      <c r="A34" s="2">
        <v>0.9831400804361607</v>
      </c>
      <c r="B34" s="2">
        <v>0.6300569635346855</v>
      </c>
      <c r="C34" s="2">
        <v>0.0007658741467224672</v>
      </c>
      <c r="D34" s="9">
        <v>5</v>
      </c>
      <c r="E34" s="33">
        <f t="shared" si="0"/>
        <v>1807639.4458444745</v>
      </c>
      <c r="F34" s="33">
        <f t="shared" si="1"/>
        <v>1041854.3035458543</v>
      </c>
      <c r="G34" s="33">
        <f t="shared" si="2"/>
        <v>85177.30223727498</v>
      </c>
      <c r="H34" s="48">
        <f t="shared" si="3"/>
        <v>2934671.051627604</v>
      </c>
      <c r="I34" s="49">
        <f t="shared" si="4"/>
        <v>-807639.4458444745</v>
      </c>
      <c r="J34" s="33">
        <f t="shared" si="5"/>
        <v>-41854.30354585429</v>
      </c>
      <c r="K34" s="33">
        <f t="shared" si="6"/>
        <v>914822.6977627251</v>
      </c>
      <c r="L34" s="23">
        <f t="shared" si="7"/>
        <v>65328.94837239629</v>
      </c>
      <c r="M34" s="49">
        <f t="shared" si="8"/>
        <v>-807639.4458444745</v>
      </c>
      <c r="N34" s="33">
        <f t="shared" si="9"/>
        <v>-41854.30354585429</v>
      </c>
      <c r="O34" s="33">
        <f t="shared" si="10"/>
        <v>0</v>
      </c>
      <c r="P34" s="23">
        <f t="shared" si="11"/>
        <v>-849493.7493903288</v>
      </c>
      <c r="Q34" s="55">
        <f t="shared" si="12"/>
        <v>0</v>
      </c>
      <c r="R34" s="49">
        <f t="shared" si="13"/>
        <v>0</v>
      </c>
      <c r="S34" s="33">
        <f t="shared" si="14"/>
        <v>0</v>
      </c>
      <c r="T34" s="56">
        <f t="shared" si="15"/>
        <v>0</v>
      </c>
      <c r="V34" s="63"/>
      <c r="W34" s="73"/>
      <c r="X34" s="33"/>
      <c r="Y34" s="33"/>
      <c r="Z34" s="33"/>
    </row>
    <row r="35" spans="1:26" ht="12.75">
      <c r="A35" s="2">
        <v>0.7329769949613507</v>
      </c>
      <c r="B35" s="2">
        <v>0.7783945154253624</v>
      </c>
      <c r="C35" s="2">
        <v>0.8238629924843366</v>
      </c>
      <c r="D35" s="9">
        <v>6</v>
      </c>
      <c r="E35" s="33">
        <f t="shared" si="0"/>
        <v>1152060.972872363</v>
      </c>
      <c r="F35" s="33">
        <f t="shared" si="1"/>
        <v>1294845.1902351622</v>
      </c>
      <c r="G35" s="33">
        <f t="shared" si="2"/>
        <v>1500999.5410895855</v>
      </c>
      <c r="H35" s="48">
        <f t="shared" si="3"/>
        <v>3947905.7041971106</v>
      </c>
      <c r="I35" s="49">
        <f t="shared" si="4"/>
        <v>-152060.97287236294</v>
      </c>
      <c r="J35" s="33">
        <f t="shared" si="5"/>
        <v>-294845.19023516215</v>
      </c>
      <c r="K35" s="33">
        <f t="shared" si="6"/>
        <v>-500999.5410895855</v>
      </c>
      <c r="L35" s="23">
        <f t="shared" si="7"/>
        <v>-947905.7041971106</v>
      </c>
      <c r="M35" s="49">
        <f t="shared" si="8"/>
        <v>-152060.97287236294</v>
      </c>
      <c r="N35" s="33">
        <f t="shared" si="9"/>
        <v>-294845.19023516215</v>
      </c>
      <c r="O35" s="33">
        <f t="shared" si="10"/>
        <v>-500999.5410895855</v>
      </c>
      <c r="P35" s="23">
        <f t="shared" si="11"/>
        <v>-947905.7041971106</v>
      </c>
      <c r="Q35" s="55">
        <f t="shared" si="12"/>
        <v>94790.57041971106</v>
      </c>
      <c r="R35" s="49">
        <f t="shared" si="13"/>
        <v>15206.097287236293</v>
      </c>
      <c r="S35" s="33">
        <f t="shared" si="14"/>
        <v>29484.519023516215</v>
      </c>
      <c r="T35" s="56">
        <f t="shared" si="15"/>
        <v>50099.95410895855</v>
      </c>
      <c r="V35" s="63"/>
      <c r="W35" s="73"/>
      <c r="X35" s="33"/>
      <c r="Y35" s="33"/>
      <c r="Z35" s="33"/>
    </row>
    <row r="36" spans="1:26" ht="12.75">
      <c r="A36" s="2">
        <v>0.36977618866962114</v>
      </c>
      <c r="B36" s="2">
        <v>0.7832759243492353</v>
      </c>
      <c r="C36" s="2">
        <v>0.7641800338400735</v>
      </c>
      <c r="D36" s="9">
        <v>7</v>
      </c>
      <c r="E36" s="33">
        <f t="shared" si="0"/>
        <v>865252.5475104615</v>
      </c>
      <c r="F36" s="33">
        <f t="shared" si="1"/>
        <v>1305586.5387698915</v>
      </c>
      <c r="G36" s="33">
        <f t="shared" si="2"/>
        <v>1295464.5228287226</v>
      </c>
      <c r="H36" s="48">
        <f t="shared" si="3"/>
        <v>3466303.6091090757</v>
      </c>
      <c r="I36" s="49">
        <f t="shared" si="4"/>
        <v>134747.45248953847</v>
      </c>
      <c r="J36" s="33">
        <f t="shared" si="5"/>
        <v>-305586.5387698915</v>
      </c>
      <c r="K36" s="33">
        <f t="shared" si="6"/>
        <v>-295464.5228287226</v>
      </c>
      <c r="L36" s="23">
        <f t="shared" si="7"/>
        <v>-466303.6091090756</v>
      </c>
      <c r="M36" s="49">
        <f t="shared" si="8"/>
        <v>0</v>
      </c>
      <c r="N36" s="33">
        <f t="shared" si="9"/>
        <v>-305586.5387698915</v>
      </c>
      <c r="O36" s="33">
        <f t="shared" si="10"/>
        <v>-295464.5228287226</v>
      </c>
      <c r="P36" s="23">
        <f t="shared" si="11"/>
        <v>-601051.0615986141</v>
      </c>
      <c r="Q36" s="55">
        <f t="shared" si="12"/>
        <v>46630.36091090756</v>
      </c>
      <c r="R36" s="49">
        <f t="shared" si="13"/>
        <v>0</v>
      </c>
      <c r="S36" s="33">
        <f t="shared" si="14"/>
        <v>23707.820354655774</v>
      </c>
      <c r="T36" s="56">
        <f t="shared" si="15"/>
        <v>22922.540556251784</v>
      </c>
      <c r="V36" s="63"/>
      <c r="W36" s="73"/>
      <c r="X36" s="33"/>
      <c r="Y36" s="33"/>
      <c r="Z36" s="33"/>
    </row>
    <row r="37" spans="1:26" ht="12.75">
      <c r="A37" s="2">
        <v>0.2234393433617603</v>
      </c>
      <c r="B37" s="2">
        <v>0.6091181558479148</v>
      </c>
      <c r="C37" s="2">
        <v>0.3607355823716816</v>
      </c>
      <c r="D37" s="9">
        <v>8</v>
      </c>
      <c r="E37" s="33">
        <f t="shared" si="0"/>
        <v>760949.1804694881</v>
      </c>
      <c r="F37" s="33">
        <f t="shared" si="1"/>
        <v>1013602.3725766736</v>
      </c>
      <c r="G37" s="33">
        <f t="shared" si="2"/>
        <v>609848.1338092369</v>
      </c>
      <c r="H37" s="48">
        <f t="shared" si="3"/>
        <v>2384399.6868553986</v>
      </c>
      <c r="I37" s="49">
        <f t="shared" si="4"/>
        <v>239050.81953051186</v>
      </c>
      <c r="J37" s="33">
        <f t="shared" si="5"/>
        <v>-13602.372576673632</v>
      </c>
      <c r="K37" s="33">
        <f t="shared" si="6"/>
        <v>390151.8661907631</v>
      </c>
      <c r="L37" s="23">
        <f t="shared" si="7"/>
        <v>615600.3131446013</v>
      </c>
      <c r="M37" s="49">
        <f t="shared" si="8"/>
        <v>0</v>
      </c>
      <c r="N37" s="33">
        <f t="shared" si="9"/>
        <v>-13602.372576673632</v>
      </c>
      <c r="O37" s="33">
        <f t="shared" si="10"/>
        <v>0</v>
      </c>
      <c r="P37" s="23">
        <f t="shared" si="11"/>
        <v>-13602.372576673632</v>
      </c>
      <c r="Q37" s="55">
        <f t="shared" si="12"/>
        <v>0</v>
      </c>
      <c r="R37" s="49">
        <f t="shared" si="13"/>
        <v>0</v>
      </c>
      <c r="S37" s="33">
        <f t="shared" si="14"/>
        <v>0</v>
      </c>
      <c r="T37" s="56">
        <f t="shared" si="15"/>
        <v>0</v>
      </c>
      <c r="V37" s="63"/>
      <c r="W37" s="73"/>
      <c r="X37" s="33"/>
      <c r="Y37" s="33"/>
      <c r="Z37" s="33"/>
    </row>
    <row r="38" spans="1:26" ht="12.75">
      <c r="A38" s="2">
        <v>0.9954814722847332</v>
      </c>
      <c r="B38" s="2">
        <v>0.8348663083643624</v>
      </c>
      <c r="C38" s="2">
        <v>0.43334144640288486</v>
      </c>
      <c r="D38" s="9">
        <v>9</v>
      </c>
      <c r="E38" s="33">
        <f t="shared" si="0"/>
        <v>2092155.231264727</v>
      </c>
      <c r="F38" s="33">
        <f t="shared" si="1"/>
        <v>1435894.1016558215</v>
      </c>
      <c r="G38" s="33">
        <f t="shared" si="2"/>
        <v>695926.4038711117</v>
      </c>
      <c r="H38" s="48">
        <f t="shared" si="3"/>
        <v>4223975.73679166</v>
      </c>
      <c r="I38" s="49">
        <f t="shared" si="4"/>
        <v>-1092155.231264727</v>
      </c>
      <c r="J38" s="33">
        <f t="shared" si="5"/>
        <v>-435894.10165582155</v>
      </c>
      <c r="K38" s="33">
        <f t="shared" si="6"/>
        <v>304073.5961288883</v>
      </c>
      <c r="L38" s="23">
        <f t="shared" si="7"/>
        <v>-1223975.73679166</v>
      </c>
      <c r="M38" s="49">
        <f t="shared" si="8"/>
        <v>-1092155.231264727</v>
      </c>
      <c r="N38" s="33">
        <f t="shared" si="9"/>
        <v>-435894.10165582155</v>
      </c>
      <c r="O38" s="33">
        <f t="shared" si="10"/>
        <v>0</v>
      </c>
      <c r="P38" s="23">
        <f t="shared" si="11"/>
        <v>-1528049.3329205485</v>
      </c>
      <c r="Q38" s="55">
        <f t="shared" si="12"/>
        <v>122397.57367916602</v>
      </c>
      <c r="R38" s="49">
        <f t="shared" si="13"/>
        <v>87482.22161932099</v>
      </c>
      <c r="S38" s="33">
        <f t="shared" si="14"/>
        <v>34915.352059845034</v>
      </c>
      <c r="T38" s="56">
        <f t="shared" si="15"/>
        <v>0</v>
      </c>
      <c r="V38" s="63"/>
      <c r="W38" s="73"/>
      <c r="X38" s="33"/>
      <c r="Y38" s="33"/>
      <c r="Z38" s="33"/>
    </row>
    <row r="39" spans="1:26" ht="12.75">
      <c r="A39" s="2">
        <v>0.05767212273216682</v>
      </c>
      <c r="B39" s="2">
        <v>0.6092443526103344</v>
      </c>
      <c r="C39" s="2">
        <v>0.6001139860939766</v>
      </c>
      <c r="D39" s="9">
        <v>10</v>
      </c>
      <c r="E39" s="33">
        <f t="shared" si="0"/>
        <v>596076.7055578752</v>
      </c>
      <c r="F39" s="33">
        <f t="shared" si="1"/>
        <v>1013768.980367207</v>
      </c>
      <c r="G39" s="33">
        <f t="shared" si="2"/>
        <v>934773.9974945798</v>
      </c>
      <c r="H39" s="48">
        <f t="shared" si="3"/>
        <v>2544619.683419662</v>
      </c>
      <c r="I39" s="49">
        <f t="shared" si="4"/>
        <v>403923.2944421248</v>
      </c>
      <c r="J39" s="33">
        <f t="shared" si="5"/>
        <v>-13768.980367206968</v>
      </c>
      <c r="K39" s="33">
        <f t="shared" si="6"/>
        <v>65226.00250542024</v>
      </c>
      <c r="L39" s="23">
        <f t="shared" si="7"/>
        <v>455380.31658033805</v>
      </c>
      <c r="M39" s="49">
        <f t="shared" si="8"/>
        <v>0</v>
      </c>
      <c r="N39" s="33">
        <f t="shared" si="9"/>
        <v>-13768.980367206968</v>
      </c>
      <c r="O39" s="33">
        <f t="shared" si="10"/>
        <v>0</v>
      </c>
      <c r="P39" s="23">
        <f t="shared" si="11"/>
        <v>-13768.980367206968</v>
      </c>
      <c r="Q39" s="55">
        <f t="shared" si="12"/>
        <v>0</v>
      </c>
      <c r="R39" s="49">
        <f t="shared" si="13"/>
        <v>0</v>
      </c>
      <c r="S39" s="33">
        <f t="shared" si="14"/>
        <v>0</v>
      </c>
      <c r="T39" s="56">
        <f t="shared" si="15"/>
        <v>0</v>
      </c>
      <c r="V39" s="63"/>
      <c r="W39" s="73"/>
      <c r="X39" s="33"/>
      <c r="Y39" s="33"/>
      <c r="Z39" s="33"/>
    </row>
    <row r="40" spans="1:26" ht="12.75">
      <c r="A40" s="2">
        <v>0.9307844289441141</v>
      </c>
      <c r="B40" s="2">
        <v>0.4452036601442</v>
      </c>
      <c r="C40" s="2">
        <v>0.5564732761880657</v>
      </c>
      <c r="D40" s="9">
        <v>11</v>
      </c>
      <c r="E40" s="33">
        <f t="shared" si="0"/>
        <v>1491075.390205784</v>
      </c>
      <c r="F40" s="33">
        <f t="shared" si="1"/>
        <v>823744.8788281052</v>
      </c>
      <c r="G40" s="33">
        <f t="shared" si="2"/>
        <v>864523.7826612652</v>
      </c>
      <c r="H40" s="48">
        <f t="shared" si="3"/>
        <v>3179344.0516951545</v>
      </c>
      <c r="I40" s="49">
        <f t="shared" si="4"/>
        <v>-491075.390205784</v>
      </c>
      <c r="J40" s="33">
        <f t="shared" si="5"/>
        <v>176255.12117189483</v>
      </c>
      <c r="K40" s="33">
        <f t="shared" si="6"/>
        <v>135476.21733873477</v>
      </c>
      <c r="L40" s="23">
        <f t="shared" si="7"/>
        <v>-179344.0516951544</v>
      </c>
      <c r="M40" s="49">
        <f t="shared" si="8"/>
        <v>-491075.390205784</v>
      </c>
      <c r="N40" s="33">
        <f t="shared" si="9"/>
        <v>0</v>
      </c>
      <c r="O40" s="33">
        <f t="shared" si="10"/>
        <v>0</v>
      </c>
      <c r="P40" s="23">
        <f t="shared" si="11"/>
        <v>-491075.390205784</v>
      </c>
      <c r="Q40" s="55">
        <f t="shared" si="12"/>
        <v>17934.40516951544</v>
      </c>
      <c r="R40" s="49">
        <f t="shared" si="13"/>
        <v>17934.40516951544</v>
      </c>
      <c r="S40" s="33">
        <f t="shared" si="14"/>
        <v>0</v>
      </c>
      <c r="T40" s="56">
        <f t="shared" si="15"/>
        <v>0</v>
      </c>
      <c r="V40" s="63"/>
      <c r="W40" s="73"/>
      <c r="X40" s="33"/>
      <c r="Y40" s="33"/>
      <c r="Z40" s="33"/>
    </row>
    <row r="41" spans="1:26" ht="12.75">
      <c r="A41" s="2">
        <v>0.3353724429936946</v>
      </c>
      <c r="B41" s="2">
        <v>0.9040896410748573</v>
      </c>
      <c r="C41" s="2">
        <v>0.275691996173955</v>
      </c>
      <c r="D41" s="9">
        <v>12</v>
      </c>
      <c r="E41" s="33">
        <f t="shared" si="0"/>
        <v>841526.4995455088</v>
      </c>
      <c r="F41" s="33">
        <f t="shared" si="1"/>
        <v>1694869.8080532532</v>
      </c>
      <c r="G41" s="33">
        <f t="shared" si="2"/>
        <v>515828.3268251222</v>
      </c>
      <c r="H41" s="48">
        <f t="shared" si="3"/>
        <v>3052224.6344238846</v>
      </c>
      <c r="I41" s="49">
        <f t="shared" si="4"/>
        <v>158473.50045449124</v>
      </c>
      <c r="J41" s="33">
        <f t="shared" si="5"/>
        <v>-694869.8080532532</v>
      </c>
      <c r="K41" s="33">
        <f t="shared" si="6"/>
        <v>484171.6731748778</v>
      </c>
      <c r="L41" s="23">
        <f t="shared" si="7"/>
        <v>-52224.634423884156</v>
      </c>
      <c r="M41" s="49">
        <f t="shared" si="8"/>
        <v>0</v>
      </c>
      <c r="N41" s="33">
        <f t="shared" si="9"/>
        <v>-694869.8080532532</v>
      </c>
      <c r="O41" s="33">
        <f t="shared" si="10"/>
        <v>0</v>
      </c>
      <c r="P41" s="23">
        <f t="shared" si="11"/>
        <v>-694869.8080532532</v>
      </c>
      <c r="Q41" s="55">
        <f t="shared" si="12"/>
        <v>5222.463442388416</v>
      </c>
      <c r="R41" s="49">
        <f t="shared" si="13"/>
        <v>0</v>
      </c>
      <c r="S41" s="33">
        <f t="shared" si="14"/>
        <v>5222.463442388416</v>
      </c>
      <c r="T41" s="56">
        <f t="shared" si="15"/>
        <v>0</v>
      </c>
      <c r="V41" s="63"/>
      <c r="W41" s="73"/>
      <c r="X41" s="33"/>
      <c r="Y41" s="33"/>
      <c r="Z41" s="33"/>
    </row>
    <row r="42" spans="1:26" ht="12.75">
      <c r="A42" s="2">
        <v>0.7824214244121708</v>
      </c>
      <c r="B42" s="2">
        <v>0.3721361519291708</v>
      </c>
      <c r="C42" s="2">
        <v>0.9604750963866426</v>
      </c>
      <c r="D42" s="9">
        <v>13</v>
      </c>
      <c r="E42" s="33">
        <f t="shared" si="0"/>
        <v>1208184.889229095</v>
      </c>
      <c r="F42" s="33">
        <f t="shared" si="1"/>
        <v>749686.2544041628</v>
      </c>
      <c r="G42" s="33">
        <f t="shared" si="2"/>
        <v>2676094.0320006525</v>
      </c>
      <c r="H42" s="48">
        <f t="shared" si="3"/>
        <v>4633965.17563391</v>
      </c>
      <c r="I42" s="49">
        <f t="shared" si="4"/>
        <v>-208184.88922909508</v>
      </c>
      <c r="J42" s="33">
        <f t="shared" si="5"/>
        <v>250313.74559583724</v>
      </c>
      <c r="K42" s="33">
        <f t="shared" si="6"/>
        <v>-1676094.0320006525</v>
      </c>
      <c r="L42" s="23">
        <f t="shared" si="7"/>
        <v>-1633965.1756339103</v>
      </c>
      <c r="M42" s="49">
        <f t="shared" si="8"/>
        <v>-208184.88922909508</v>
      </c>
      <c r="N42" s="33">
        <f t="shared" si="9"/>
        <v>0</v>
      </c>
      <c r="O42" s="33">
        <f t="shared" si="10"/>
        <v>-1676094.0320006525</v>
      </c>
      <c r="P42" s="23">
        <f t="shared" si="11"/>
        <v>-1884278.9212297476</v>
      </c>
      <c r="Q42" s="55">
        <f t="shared" si="12"/>
        <v>237557.97374280466</v>
      </c>
      <c r="R42" s="49">
        <f t="shared" si="13"/>
        <v>26246.634663225617</v>
      </c>
      <c r="S42" s="33">
        <f t="shared" si="14"/>
        <v>0</v>
      </c>
      <c r="T42" s="56">
        <f t="shared" si="15"/>
        <v>211311.33907957905</v>
      </c>
      <c r="V42" s="63"/>
      <c r="W42" s="73"/>
      <c r="X42" s="33"/>
      <c r="Y42" s="33"/>
      <c r="Z42" s="33"/>
    </row>
    <row r="43" spans="1:26" ht="13.5" customHeight="1">
      <c r="A43" s="2">
        <v>0.03724861321731776</v>
      </c>
      <c r="B43" s="2">
        <v>0.029957407277729498</v>
      </c>
      <c r="C43" s="2">
        <v>0.4230238745813951</v>
      </c>
      <c r="D43" s="9">
        <v>14</v>
      </c>
      <c r="E43" s="33">
        <f t="shared" si="0"/>
        <v>559862.3977990411</v>
      </c>
      <c r="F43" s="33">
        <f t="shared" si="1"/>
        <v>344483.1927210951</v>
      </c>
      <c r="G43" s="33">
        <f t="shared" si="2"/>
        <v>683236.2692235296</v>
      </c>
      <c r="H43" s="48">
        <f t="shared" si="3"/>
        <v>1587581.859743666</v>
      </c>
      <c r="I43" s="49">
        <f t="shared" si="4"/>
        <v>440137.6022009589</v>
      </c>
      <c r="J43" s="33">
        <f t="shared" si="5"/>
        <v>655516.8072789048</v>
      </c>
      <c r="K43" s="33">
        <f t="shared" si="6"/>
        <v>316763.7307764704</v>
      </c>
      <c r="L43" s="23">
        <f t="shared" si="7"/>
        <v>1412418.140256334</v>
      </c>
      <c r="M43" s="49">
        <f t="shared" si="8"/>
        <v>0</v>
      </c>
      <c r="N43" s="33">
        <f t="shared" si="9"/>
        <v>0</v>
      </c>
      <c r="O43" s="33">
        <f t="shared" si="10"/>
        <v>0</v>
      </c>
      <c r="P43" s="23">
        <f t="shared" si="11"/>
        <v>0</v>
      </c>
      <c r="Q43" s="55">
        <f t="shared" si="12"/>
        <v>0</v>
      </c>
      <c r="R43" s="49">
        <f t="shared" si="13"/>
        <v>0</v>
      </c>
      <c r="S43" s="33">
        <f t="shared" si="14"/>
        <v>0</v>
      </c>
      <c r="T43" s="56">
        <f t="shared" si="15"/>
        <v>0</v>
      </c>
      <c r="V43" s="63"/>
      <c r="W43" s="73"/>
      <c r="X43" s="33"/>
      <c r="Y43" s="33"/>
      <c r="Z43" s="33"/>
    </row>
    <row r="44" spans="1:26" ht="13.5" customHeight="1">
      <c r="A44" s="2">
        <v>0.7287992638814798</v>
      </c>
      <c r="B44" s="2">
        <v>0.7488975800126543</v>
      </c>
      <c r="C44" s="2">
        <v>0.13446030427762157</v>
      </c>
      <c r="D44" s="9">
        <v>15</v>
      </c>
      <c r="E44" s="33">
        <f t="shared" si="0"/>
        <v>1147695.086089466</v>
      </c>
      <c r="F44" s="33">
        <f t="shared" si="1"/>
        <v>1234310.2528974742</v>
      </c>
      <c r="G44" s="33">
        <f t="shared" si="2"/>
        <v>360996.80005449225</v>
      </c>
      <c r="H44" s="48">
        <f t="shared" si="3"/>
        <v>2743002.1390414326</v>
      </c>
      <c r="I44" s="49">
        <f t="shared" si="4"/>
        <v>-147695.086089466</v>
      </c>
      <c r="J44" s="33">
        <f t="shared" si="5"/>
        <v>-234310.25289747422</v>
      </c>
      <c r="K44" s="33">
        <f t="shared" si="6"/>
        <v>639003.1999455078</v>
      </c>
      <c r="L44" s="23">
        <f t="shared" si="7"/>
        <v>256997.8609585676</v>
      </c>
      <c r="M44" s="49">
        <f t="shared" si="8"/>
        <v>-147695.086089466</v>
      </c>
      <c r="N44" s="33">
        <f t="shared" si="9"/>
        <v>-234310.25289747422</v>
      </c>
      <c r="O44" s="33">
        <f t="shared" si="10"/>
        <v>0</v>
      </c>
      <c r="P44" s="23">
        <f t="shared" si="11"/>
        <v>-382005.3389869402</v>
      </c>
      <c r="Q44" s="55">
        <f t="shared" si="12"/>
        <v>0</v>
      </c>
      <c r="R44" s="49">
        <f t="shared" si="13"/>
        <v>0</v>
      </c>
      <c r="S44" s="33">
        <f t="shared" si="14"/>
        <v>0</v>
      </c>
      <c r="T44" s="56">
        <f t="shared" si="15"/>
        <v>0</v>
      </c>
      <c r="V44" s="63"/>
      <c r="W44" s="73"/>
      <c r="X44" s="33"/>
      <c r="Y44" s="33"/>
      <c r="Z44" s="33"/>
    </row>
    <row r="45" spans="1:26" ht="13.5" customHeight="1">
      <c r="A45" s="2">
        <v>0.7459753105214129</v>
      </c>
      <c r="B45" s="2">
        <v>0.43485163079569666</v>
      </c>
      <c r="C45" s="2">
        <v>0.8891930445369391</v>
      </c>
      <c r="D45" s="9">
        <v>16</v>
      </c>
      <c r="E45" s="33">
        <f t="shared" si="0"/>
        <v>1165981.7261527143</v>
      </c>
      <c r="F45" s="33">
        <f t="shared" si="1"/>
        <v>813005.2521875671</v>
      </c>
      <c r="G45" s="33">
        <f t="shared" si="2"/>
        <v>1841487.1894937877</v>
      </c>
      <c r="H45" s="48">
        <f t="shared" si="3"/>
        <v>3820474.167834069</v>
      </c>
      <c r="I45" s="49">
        <f t="shared" si="4"/>
        <v>-165981.72615271434</v>
      </c>
      <c r="J45" s="33">
        <f t="shared" si="5"/>
        <v>186994.74781243294</v>
      </c>
      <c r="K45" s="33">
        <f t="shared" si="6"/>
        <v>-841487.1894937877</v>
      </c>
      <c r="L45" s="23">
        <f t="shared" si="7"/>
        <v>-820474.1678340691</v>
      </c>
      <c r="M45" s="49">
        <f t="shared" si="8"/>
        <v>-165981.72615271434</v>
      </c>
      <c r="N45" s="33">
        <f t="shared" si="9"/>
        <v>0</v>
      </c>
      <c r="O45" s="33">
        <f t="shared" si="10"/>
        <v>-841487.1894937877</v>
      </c>
      <c r="P45" s="23">
        <f t="shared" si="11"/>
        <v>-1007468.915646502</v>
      </c>
      <c r="Q45" s="55">
        <f t="shared" si="12"/>
        <v>82047.41678340692</v>
      </c>
      <c r="R45" s="49">
        <f t="shared" si="13"/>
        <v>13517.41145814115</v>
      </c>
      <c r="S45" s="33">
        <f t="shared" si="14"/>
        <v>0</v>
      </c>
      <c r="T45" s="56">
        <f t="shared" si="15"/>
        <v>68530.00532526578</v>
      </c>
      <c r="V45" s="63"/>
      <c r="W45" s="73"/>
      <c r="X45" s="33"/>
      <c r="Y45" s="33"/>
      <c r="Z45" s="33"/>
    </row>
    <row r="46" spans="1:26" ht="12.75">
      <c r="A46" s="2">
        <v>0.9762173972793704</v>
      </c>
      <c r="B46" s="2">
        <v>0.6423856806967221</v>
      </c>
      <c r="C46" s="2">
        <v>0.08109712250758072</v>
      </c>
      <c r="D46" s="9">
        <v>17</v>
      </c>
      <c r="E46" s="33">
        <f t="shared" si="0"/>
        <v>1732160.9824626069</v>
      </c>
      <c r="F46" s="33">
        <f t="shared" si="1"/>
        <v>1059102.1039813885</v>
      </c>
      <c r="G46" s="33">
        <f t="shared" si="2"/>
        <v>294224.90937098244</v>
      </c>
      <c r="H46" s="48">
        <f t="shared" si="3"/>
        <v>3085487.9958149777</v>
      </c>
      <c r="I46" s="49">
        <f t="shared" si="4"/>
        <v>-732160.9824626069</v>
      </c>
      <c r="J46" s="33">
        <f t="shared" si="5"/>
        <v>-59102.1039813885</v>
      </c>
      <c r="K46" s="33">
        <f t="shared" si="6"/>
        <v>705775.0906290176</v>
      </c>
      <c r="L46" s="23">
        <f t="shared" si="7"/>
        <v>-85487.9958149778</v>
      </c>
      <c r="M46" s="49">
        <f t="shared" si="8"/>
        <v>-732160.9824626069</v>
      </c>
      <c r="N46" s="33">
        <f t="shared" si="9"/>
        <v>-59102.1039813885</v>
      </c>
      <c r="O46" s="33">
        <f t="shared" si="10"/>
        <v>0</v>
      </c>
      <c r="P46" s="23">
        <f t="shared" si="11"/>
        <v>-791263.0864439954</v>
      </c>
      <c r="Q46" s="55">
        <f t="shared" si="12"/>
        <v>8548.79958149778</v>
      </c>
      <c r="R46" s="49">
        <f t="shared" si="13"/>
        <v>7910.260958329626</v>
      </c>
      <c r="S46" s="33">
        <f t="shared" si="14"/>
        <v>638.5386231681533</v>
      </c>
      <c r="T46" s="56">
        <f t="shared" si="15"/>
        <v>0</v>
      </c>
      <c r="V46" s="63"/>
      <c r="W46" s="73"/>
      <c r="X46" s="33"/>
      <c r="Y46" s="33"/>
      <c r="Z46" s="33"/>
    </row>
    <row r="47" spans="1:26" ht="12.75">
      <c r="A47" s="2">
        <v>0.6661671469502626</v>
      </c>
      <c r="B47" s="2">
        <v>0.6388771985287844</v>
      </c>
      <c r="C47" s="2">
        <v>0.6242937511919866</v>
      </c>
      <c r="D47" s="9">
        <v>18</v>
      </c>
      <c r="E47" s="33">
        <f t="shared" si="0"/>
        <v>1087418.0951248277</v>
      </c>
      <c r="F47" s="33">
        <f t="shared" si="1"/>
        <v>1054144.5676223917</v>
      </c>
      <c r="G47" s="33">
        <f t="shared" si="2"/>
        <v>977012.5271489926</v>
      </c>
      <c r="H47" s="48">
        <f t="shared" si="3"/>
        <v>3118575.189896212</v>
      </c>
      <c r="I47" s="49">
        <f t="shared" si="4"/>
        <v>-87418.0951248277</v>
      </c>
      <c r="J47" s="33">
        <f t="shared" si="5"/>
        <v>-54144.56762239174</v>
      </c>
      <c r="K47" s="33">
        <f t="shared" si="6"/>
        <v>22987.472851007362</v>
      </c>
      <c r="L47" s="23">
        <f t="shared" si="7"/>
        <v>-118575.18989621208</v>
      </c>
      <c r="M47" s="49">
        <f t="shared" si="8"/>
        <v>-87418.0951248277</v>
      </c>
      <c r="N47" s="33">
        <f t="shared" si="9"/>
        <v>-54144.56762239174</v>
      </c>
      <c r="O47" s="33">
        <f t="shared" si="10"/>
        <v>0</v>
      </c>
      <c r="P47" s="23">
        <f t="shared" si="11"/>
        <v>-141562.66274721944</v>
      </c>
      <c r="Q47" s="55">
        <f t="shared" si="12"/>
        <v>11857.518989621209</v>
      </c>
      <c r="R47" s="49">
        <f t="shared" si="13"/>
        <v>7322.2818987947985</v>
      </c>
      <c r="S47" s="33">
        <f t="shared" si="14"/>
        <v>4535.23709082641</v>
      </c>
      <c r="T47" s="56">
        <f t="shared" si="15"/>
        <v>0</v>
      </c>
      <c r="V47" s="63"/>
      <c r="W47" s="73"/>
      <c r="X47" s="33"/>
      <c r="Y47" s="33"/>
      <c r="Z47" s="33"/>
    </row>
    <row r="48" spans="1:26" ht="12.75">
      <c r="A48" s="2">
        <v>0.4002574565004098</v>
      </c>
      <c r="B48" s="2">
        <v>0.13980729052445562</v>
      </c>
      <c r="C48" s="2">
        <v>0.25872724067862984</v>
      </c>
      <c r="D48" s="9">
        <v>19</v>
      </c>
      <c r="E48" s="33">
        <f t="shared" si="0"/>
        <v>886207.4359017753</v>
      </c>
      <c r="F48" s="33">
        <f t="shared" si="1"/>
        <v>513968.7675993677</v>
      </c>
      <c r="G48" s="33">
        <f t="shared" si="2"/>
        <v>497533.71485882375</v>
      </c>
      <c r="H48" s="48">
        <f t="shared" si="3"/>
        <v>1897709.9183599667</v>
      </c>
      <c r="I48" s="49">
        <f t="shared" si="4"/>
        <v>113792.56409822474</v>
      </c>
      <c r="J48" s="33">
        <f t="shared" si="5"/>
        <v>486031.2324006323</v>
      </c>
      <c r="K48" s="33">
        <f t="shared" si="6"/>
        <v>502466.28514117625</v>
      </c>
      <c r="L48" s="23">
        <f t="shared" si="7"/>
        <v>1102290.0816400333</v>
      </c>
      <c r="M48" s="49">
        <f t="shared" si="8"/>
        <v>0</v>
      </c>
      <c r="N48" s="33">
        <f t="shared" si="9"/>
        <v>0</v>
      </c>
      <c r="O48" s="33">
        <f t="shared" si="10"/>
        <v>0</v>
      </c>
      <c r="P48" s="23">
        <f t="shared" si="11"/>
        <v>0</v>
      </c>
      <c r="Q48" s="55">
        <f t="shared" si="12"/>
        <v>0</v>
      </c>
      <c r="R48" s="49">
        <f t="shared" si="13"/>
        <v>0</v>
      </c>
      <c r="S48" s="33">
        <f t="shared" si="14"/>
        <v>0</v>
      </c>
      <c r="T48" s="56">
        <f t="shared" si="15"/>
        <v>0</v>
      </c>
      <c r="V48" s="63"/>
      <c r="W48" s="73"/>
      <c r="X48" s="33"/>
      <c r="Y48" s="33"/>
      <c r="Z48" s="33"/>
    </row>
    <row r="49" spans="1:26" ht="12.75">
      <c r="A49" s="2">
        <v>0.1715577048236978</v>
      </c>
      <c r="B49" s="2">
        <v>0.07954607353618925</v>
      </c>
      <c r="C49" s="2">
        <v>0.43331519891466924</v>
      </c>
      <c r="D49" s="9">
        <v>20</v>
      </c>
      <c r="E49" s="33">
        <f t="shared" si="0"/>
        <v>719349.2633966712</v>
      </c>
      <c r="F49" s="33">
        <f t="shared" si="1"/>
        <v>436456.8645509384</v>
      </c>
      <c r="G49" s="33">
        <f t="shared" si="2"/>
        <v>695893.8988197424</v>
      </c>
      <c r="H49" s="48">
        <f t="shared" si="3"/>
        <v>1851700.0267673521</v>
      </c>
      <c r="I49" s="49">
        <f t="shared" si="4"/>
        <v>280650.73660332884</v>
      </c>
      <c r="J49" s="33">
        <f t="shared" si="5"/>
        <v>563543.1354490616</v>
      </c>
      <c r="K49" s="33">
        <f t="shared" si="6"/>
        <v>304106.1011802576</v>
      </c>
      <c r="L49" s="23">
        <f t="shared" si="7"/>
        <v>1148299.973232648</v>
      </c>
      <c r="M49" s="49">
        <f t="shared" si="8"/>
        <v>0</v>
      </c>
      <c r="N49" s="33">
        <f t="shared" si="9"/>
        <v>0</v>
      </c>
      <c r="O49" s="33">
        <f t="shared" si="10"/>
        <v>0</v>
      </c>
      <c r="P49" s="23">
        <f t="shared" si="11"/>
        <v>0</v>
      </c>
      <c r="Q49" s="55">
        <f t="shared" si="12"/>
        <v>0</v>
      </c>
      <c r="R49" s="49">
        <f t="shared" si="13"/>
        <v>0</v>
      </c>
      <c r="S49" s="33">
        <f t="shared" si="14"/>
        <v>0</v>
      </c>
      <c r="T49" s="56">
        <f t="shared" si="15"/>
        <v>0</v>
      </c>
      <c r="V49" s="63"/>
      <c r="W49" s="73"/>
      <c r="X49" s="33"/>
      <c r="Y49" s="33"/>
      <c r="Z49" s="33"/>
    </row>
    <row r="50" spans="1:26" ht="12.75">
      <c r="A50" s="2">
        <v>0.7998955409666233</v>
      </c>
      <c r="B50" s="2">
        <v>0.9854348332074037</v>
      </c>
      <c r="C50" s="2">
        <v>0.16682392991134254</v>
      </c>
      <c r="D50" s="9">
        <v>21</v>
      </c>
      <c r="E50" s="33">
        <f t="shared" si="0"/>
        <v>1230443.227486679</v>
      </c>
      <c r="F50" s="33">
        <f t="shared" si="1"/>
        <v>2627043.6387341623</v>
      </c>
      <c r="G50" s="33">
        <f t="shared" si="2"/>
        <v>397820.40050914424</v>
      </c>
      <c r="H50" s="48">
        <f t="shared" si="3"/>
        <v>4255307.266729985</v>
      </c>
      <c r="I50" s="49">
        <f t="shared" si="4"/>
        <v>-230443.2274866791</v>
      </c>
      <c r="J50" s="33">
        <f t="shared" si="5"/>
        <v>-1627043.6387341623</v>
      </c>
      <c r="K50" s="33">
        <f t="shared" si="6"/>
        <v>602179.5994908558</v>
      </c>
      <c r="L50" s="23">
        <f t="shared" si="7"/>
        <v>-1255307.2667299856</v>
      </c>
      <c r="M50" s="49">
        <f t="shared" si="8"/>
        <v>-230443.2274866791</v>
      </c>
      <c r="N50" s="33">
        <f t="shared" si="9"/>
        <v>-1627043.6387341623</v>
      </c>
      <c r="O50" s="33">
        <f t="shared" si="10"/>
        <v>0</v>
      </c>
      <c r="P50" s="23">
        <f t="shared" si="11"/>
        <v>-1857486.8662208414</v>
      </c>
      <c r="Q50" s="55">
        <f t="shared" si="12"/>
        <v>125530.72667299857</v>
      </c>
      <c r="R50" s="49">
        <f t="shared" si="13"/>
        <v>15573.572190111332</v>
      </c>
      <c r="S50" s="33">
        <f t="shared" si="14"/>
        <v>109957.15448288724</v>
      </c>
      <c r="T50" s="56">
        <f t="shared" si="15"/>
        <v>0</v>
      </c>
      <c r="V50" s="63"/>
      <c r="W50" s="73"/>
      <c r="X50" s="33"/>
      <c r="Y50" s="33"/>
      <c r="Z50" s="33"/>
    </row>
    <row r="51" spans="1:26" ht="12.75">
      <c r="A51" s="2">
        <v>0.5891426592950746</v>
      </c>
      <c r="B51" s="2">
        <v>0.18138393692753674</v>
      </c>
      <c r="C51" s="2">
        <v>0.5829715653382987</v>
      </c>
      <c r="D51" s="9">
        <v>22</v>
      </c>
      <c r="E51" s="33">
        <f t="shared" si="0"/>
        <v>1022859.4010661875</v>
      </c>
      <c r="F51" s="33">
        <f t="shared" si="1"/>
        <v>559869.3633380906</v>
      </c>
      <c r="G51" s="33">
        <f t="shared" si="2"/>
        <v>906332.4986428238</v>
      </c>
      <c r="H51" s="48">
        <f t="shared" si="3"/>
        <v>2489061.263047102</v>
      </c>
      <c r="I51" s="49">
        <f t="shared" si="4"/>
        <v>-22859.401066187536</v>
      </c>
      <c r="J51" s="33">
        <f t="shared" si="5"/>
        <v>440130.6366619094</v>
      </c>
      <c r="K51" s="33">
        <f t="shared" si="6"/>
        <v>93667.50135717622</v>
      </c>
      <c r="L51" s="23">
        <f t="shared" si="7"/>
        <v>510938.7369528981</v>
      </c>
      <c r="M51" s="49">
        <f t="shared" si="8"/>
        <v>-22859.401066187536</v>
      </c>
      <c r="N51" s="33">
        <f t="shared" si="9"/>
        <v>0</v>
      </c>
      <c r="O51" s="33">
        <f t="shared" si="10"/>
        <v>0</v>
      </c>
      <c r="P51" s="23">
        <f t="shared" si="11"/>
        <v>-22859.401066187536</v>
      </c>
      <c r="Q51" s="55">
        <f t="shared" si="12"/>
        <v>0</v>
      </c>
      <c r="R51" s="49">
        <f t="shared" si="13"/>
        <v>0</v>
      </c>
      <c r="S51" s="33">
        <f t="shared" si="14"/>
        <v>0</v>
      </c>
      <c r="T51" s="56">
        <f t="shared" si="15"/>
        <v>0</v>
      </c>
      <c r="V51" s="63"/>
      <c r="W51" s="73"/>
      <c r="X51" s="33"/>
      <c r="Y51" s="33"/>
      <c r="Z51" s="33"/>
    </row>
    <row r="52" spans="1:26" ht="12.75">
      <c r="A52" s="2">
        <v>0.5750701874319963</v>
      </c>
      <c r="B52" s="2">
        <v>0.9756377696360357</v>
      </c>
      <c r="C52" s="2">
        <v>0.9498625955061835</v>
      </c>
      <c r="D52" s="9">
        <v>23</v>
      </c>
      <c r="E52" s="33">
        <f t="shared" si="0"/>
        <v>1011859.0285234079</v>
      </c>
      <c r="F52" s="33">
        <f t="shared" si="1"/>
        <v>2364336.5242987424</v>
      </c>
      <c r="G52" s="33">
        <f t="shared" si="2"/>
        <v>2473084.037847725</v>
      </c>
      <c r="H52" s="48">
        <f t="shared" si="3"/>
        <v>5849279.590669876</v>
      </c>
      <c r="I52" s="49">
        <f t="shared" si="4"/>
        <v>-11859.028523407876</v>
      </c>
      <c r="J52" s="33">
        <f t="shared" si="5"/>
        <v>-1364336.5242987424</v>
      </c>
      <c r="K52" s="33">
        <f t="shared" si="6"/>
        <v>-1473084.0378477252</v>
      </c>
      <c r="L52" s="23">
        <f t="shared" si="7"/>
        <v>-2849279.5906698755</v>
      </c>
      <c r="M52" s="49">
        <f t="shared" si="8"/>
        <v>-11859.028523407876</v>
      </c>
      <c r="N52" s="33">
        <f t="shared" si="9"/>
        <v>-1364336.5242987424</v>
      </c>
      <c r="O52" s="33">
        <f t="shared" si="10"/>
        <v>-1473084.0378477252</v>
      </c>
      <c r="P52" s="23">
        <f t="shared" si="11"/>
        <v>-2849279.5906698755</v>
      </c>
      <c r="Q52" s="55">
        <f t="shared" si="12"/>
        <v>602152.2982535943</v>
      </c>
      <c r="R52" s="49">
        <f t="shared" si="13"/>
        <v>2506.22694375392</v>
      </c>
      <c r="S52" s="33">
        <f t="shared" si="14"/>
        <v>288331.96166075865</v>
      </c>
      <c r="T52" s="56">
        <f t="shared" si="15"/>
        <v>311314.1096490818</v>
      </c>
      <c r="V52" s="63"/>
      <c r="W52" s="73"/>
      <c r="X52" s="33"/>
      <c r="Y52" s="33"/>
      <c r="Z52" s="33"/>
    </row>
    <row r="53" spans="1:26" ht="12.75">
      <c r="A53" s="2">
        <v>0.811877466227763</v>
      </c>
      <c r="B53" s="2">
        <v>0.6599228228606462</v>
      </c>
      <c r="C53" s="2">
        <v>0.31337031440618723</v>
      </c>
      <c r="D53" s="9">
        <v>24</v>
      </c>
      <c r="E53" s="33">
        <f t="shared" si="0"/>
        <v>1246638.6041832664</v>
      </c>
      <c r="F53" s="33">
        <f t="shared" si="1"/>
        <v>1084507.8114977914</v>
      </c>
      <c r="G53" s="33">
        <f t="shared" si="2"/>
        <v>556869.8791293384</v>
      </c>
      <c r="H53" s="48">
        <f t="shared" si="3"/>
        <v>2888016.294810396</v>
      </c>
      <c r="I53" s="49">
        <f t="shared" si="4"/>
        <v>-246638.6041832664</v>
      </c>
      <c r="J53" s="33">
        <f t="shared" si="5"/>
        <v>-84507.81149779144</v>
      </c>
      <c r="K53" s="33">
        <f t="shared" si="6"/>
        <v>443130.1208706616</v>
      </c>
      <c r="L53" s="23">
        <f t="shared" si="7"/>
        <v>111983.70518960373</v>
      </c>
      <c r="M53" s="49">
        <f t="shared" si="8"/>
        <v>-246638.6041832664</v>
      </c>
      <c r="N53" s="33">
        <f t="shared" si="9"/>
        <v>-84507.81149779144</v>
      </c>
      <c r="O53" s="33">
        <f t="shared" si="10"/>
        <v>0</v>
      </c>
      <c r="P53" s="23">
        <f t="shared" si="11"/>
        <v>-331146.41568105784</v>
      </c>
      <c r="Q53" s="55">
        <f t="shared" si="12"/>
        <v>0</v>
      </c>
      <c r="R53" s="49">
        <f t="shared" si="13"/>
        <v>0</v>
      </c>
      <c r="S53" s="33">
        <f t="shared" si="14"/>
        <v>0</v>
      </c>
      <c r="T53" s="56">
        <f t="shared" si="15"/>
        <v>0</v>
      </c>
      <c r="V53" s="63"/>
      <c r="W53" s="73"/>
      <c r="X53" s="33"/>
      <c r="Y53" s="33"/>
      <c r="Z53" s="33"/>
    </row>
    <row r="54" spans="1:26" ht="12.75">
      <c r="A54" s="2">
        <v>0.8211847831648218</v>
      </c>
      <c r="B54" s="2">
        <v>0.06708246171486376</v>
      </c>
      <c r="C54" s="2">
        <v>0.028183501677000844</v>
      </c>
      <c r="D54" s="9">
        <v>25</v>
      </c>
      <c r="E54" s="33">
        <f t="shared" si="0"/>
        <v>1259817.528429655</v>
      </c>
      <c r="F54" s="33">
        <f t="shared" si="1"/>
        <v>417304.52323710884</v>
      </c>
      <c r="G54" s="33">
        <f t="shared" si="2"/>
        <v>205824.55261123425</v>
      </c>
      <c r="H54" s="48">
        <f t="shared" si="3"/>
        <v>1882946.6042779977</v>
      </c>
      <c r="I54" s="49">
        <f t="shared" si="4"/>
        <v>-259817.5284296549</v>
      </c>
      <c r="J54" s="33">
        <f t="shared" si="5"/>
        <v>582695.4767628912</v>
      </c>
      <c r="K54" s="33">
        <f t="shared" si="6"/>
        <v>794175.4473887658</v>
      </c>
      <c r="L54" s="23">
        <f t="shared" si="7"/>
        <v>1117053.395722002</v>
      </c>
      <c r="M54" s="49">
        <f t="shared" si="8"/>
        <v>-259817.5284296549</v>
      </c>
      <c r="N54" s="33">
        <f t="shared" si="9"/>
        <v>0</v>
      </c>
      <c r="O54" s="33">
        <f t="shared" si="10"/>
        <v>0</v>
      </c>
      <c r="P54" s="23">
        <f t="shared" si="11"/>
        <v>-259817.5284296549</v>
      </c>
      <c r="Q54" s="55">
        <f t="shared" si="12"/>
        <v>0</v>
      </c>
      <c r="R54" s="49">
        <f t="shared" si="13"/>
        <v>0</v>
      </c>
      <c r="S54" s="33">
        <f t="shared" si="14"/>
        <v>0</v>
      </c>
      <c r="T54" s="56">
        <f t="shared" si="15"/>
        <v>0</v>
      </c>
      <c r="V54" s="63"/>
      <c r="W54" s="73"/>
      <c r="X54" s="33"/>
      <c r="Y54" s="33"/>
      <c r="Z54" s="33"/>
    </row>
    <row r="55" spans="1:26" ht="12.75">
      <c r="A55" s="2">
        <v>0.0014969698252885744</v>
      </c>
      <c r="B55" s="2">
        <v>0.9130676541590887</v>
      </c>
      <c r="C55" s="2">
        <v>0.4487584964105986</v>
      </c>
      <c r="D55" s="9">
        <v>26</v>
      </c>
      <c r="E55" s="33">
        <f t="shared" si="0"/>
        <v>392386.5444026839</v>
      </c>
      <c r="F55" s="33">
        <f t="shared" si="1"/>
        <v>1741845.3024749428</v>
      </c>
      <c r="G55" s="33">
        <f t="shared" si="2"/>
        <v>715224.3293506119</v>
      </c>
      <c r="H55" s="48">
        <f t="shared" si="3"/>
        <v>2849456.1762282383</v>
      </c>
      <c r="I55" s="49">
        <f t="shared" si="4"/>
        <v>607613.4555973161</v>
      </c>
      <c r="J55" s="33">
        <f t="shared" si="5"/>
        <v>-741845.3024749428</v>
      </c>
      <c r="K55" s="33">
        <f t="shared" si="6"/>
        <v>284775.6706493881</v>
      </c>
      <c r="L55" s="23">
        <f t="shared" si="7"/>
        <v>150543.8237717615</v>
      </c>
      <c r="M55" s="49">
        <f t="shared" si="8"/>
        <v>0</v>
      </c>
      <c r="N55" s="33">
        <f t="shared" si="9"/>
        <v>-741845.3024749428</v>
      </c>
      <c r="O55" s="33">
        <f t="shared" si="10"/>
        <v>0</v>
      </c>
      <c r="P55" s="23">
        <f t="shared" si="11"/>
        <v>-741845.3024749428</v>
      </c>
      <c r="Q55" s="55">
        <f t="shared" si="12"/>
        <v>0</v>
      </c>
      <c r="R55" s="49">
        <f t="shared" si="13"/>
        <v>0</v>
      </c>
      <c r="S55" s="33">
        <f t="shared" si="14"/>
        <v>0</v>
      </c>
      <c r="T55" s="56">
        <f t="shared" si="15"/>
        <v>0</v>
      </c>
      <c r="V55" s="63"/>
      <c r="W55" s="73"/>
      <c r="X55" s="33"/>
      <c r="Y55" s="33"/>
      <c r="Z55" s="33"/>
    </row>
    <row r="56" spans="1:26" ht="12.75">
      <c r="A56" s="2">
        <v>0.4685202484890212</v>
      </c>
      <c r="B56" s="2">
        <v>0.548687410677057</v>
      </c>
      <c r="C56" s="2">
        <v>0.8703872593763311</v>
      </c>
      <c r="D56" s="9">
        <v>27</v>
      </c>
      <c r="E56" s="33">
        <f t="shared" si="0"/>
        <v>933609.4927133383</v>
      </c>
      <c r="F56" s="33">
        <f t="shared" si="1"/>
        <v>938167.1843192894</v>
      </c>
      <c r="G56" s="33">
        <f t="shared" si="2"/>
        <v>1724188.5779752473</v>
      </c>
      <c r="H56" s="48">
        <f t="shared" si="3"/>
        <v>3595965.255007875</v>
      </c>
      <c r="I56" s="49">
        <f t="shared" si="4"/>
        <v>66390.50728666165</v>
      </c>
      <c r="J56" s="33">
        <f t="shared" si="5"/>
        <v>61832.8156807106</v>
      </c>
      <c r="K56" s="33">
        <f t="shared" si="6"/>
        <v>-724188.5779752473</v>
      </c>
      <c r="L56" s="23">
        <f t="shared" si="7"/>
        <v>-595965.255007875</v>
      </c>
      <c r="M56" s="49">
        <f t="shared" si="8"/>
        <v>0</v>
      </c>
      <c r="N56" s="33">
        <f t="shared" si="9"/>
        <v>0</v>
      </c>
      <c r="O56" s="33">
        <f t="shared" si="10"/>
        <v>-724188.5779752473</v>
      </c>
      <c r="P56" s="23">
        <f t="shared" si="11"/>
        <v>-724188.5779752473</v>
      </c>
      <c r="Q56" s="55">
        <f t="shared" si="12"/>
        <v>59596.52550078751</v>
      </c>
      <c r="R56" s="49">
        <f t="shared" si="13"/>
        <v>0</v>
      </c>
      <c r="S56" s="33">
        <f t="shared" si="14"/>
        <v>0</v>
      </c>
      <c r="T56" s="56">
        <f t="shared" si="15"/>
        <v>59596.52550078751</v>
      </c>
      <c r="V56" s="63"/>
      <c r="W56" s="73"/>
      <c r="X56" s="33"/>
      <c r="Y56" s="33"/>
      <c r="Z56" s="33"/>
    </row>
    <row r="57" spans="1:26" ht="12.75">
      <c r="A57" s="2">
        <v>0.284601334947749</v>
      </c>
      <c r="B57" s="2">
        <v>0.2810375218426737</v>
      </c>
      <c r="C57" s="2">
        <v>0.2808290168986134</v>
      </c>
      <c r="D57" s="9">
        <v>28</v>
      </c>
      <c r="E57" s="33">
        <f t="shared" si="0"/>
        <v>805922.3767088843</v>
      </c>
      <c r="F57" s="33">
        <f t="shared" si="1"/>
        <v>660418.8253152079</v>
      </c>
      <c r="G57" s="33">
        <f t="shared" si="2"/>
        <v>521385.09255237825</v>
      </c>
      <c r="H57" s="48">
        <f t="shared" si="3"/>
        <v>1987726.2945764705</v>
      </c>
      <c r="I57" s="49">
        <f t="shared" si="4"/>
        <v>194077.62329111574</v>
      </c>
      <c r="J57" s="33">
        <f t="shared" si="5"/>
        <v>339581.17468479206</v>
      </c>
      <c r="K57" s="33">
        <f t="shared" si="6"/>
        <v>478614.90744762175</v>
      </c>
      <c r="L57" s="23">
        <f t="shared" si="7"/>
        <v>1012273.7054235295</v>
      </c>
      <c r="M57" s="49">
        <f t="shared" si="8"/>
        <v>0</v>
      </c>
      <c r="N57" s="33">
        <f t="shared" si="9"/>
        <v>0</v>
      </c>
      <c r="O57" s="33">
        <f t="shared" si="10"/>
        <v>0</v>
      </c>
      <c r="P57" s="23">
        <f t="shared" si="11"/>
        <v>0</v>
      </c>
      <c r="Q57" s="55">
        <f t="shared" si="12"/>
        <v>0</v>
      </c>
      <c r="R57" s="49">
        <f t="shared" si="13"/>
        <v>0</v>
      </c>
      <c r="S57" s="33">
        <f t="shared" si="14"/>
        <v>0</v>
      </c>
      <c r="T57" s="56">
        <f t="shared" si="15"/>
        <v>0</v>
      </c>
      <c r="V57" s="63"/>
      <c r="W57" s="73"/>
      <c r="X57" s="33"/>
      <c r="Y57" s="33"/>
      <c r="Z57" s="33"/>
    </row>
    <row r="58" spans="1:26" ht="12.75">
      <c r="A58" s="2">
        <v>0.23310196128213057</v>
      </c>
      <c r="B58" s="2">
        <v>0.5056887518042821</v>
      </c>
      <c r="C58" s="2">
        <v>0.5805584698542807</v>
      </c>
      <c r="D58" s="9">
        <v>29</v>
      </c>
      <c r="E58" s="33">
        <f t="shared" si="0"/>
        <v>768280.1633159518</v>
      </c>
      <c r="F58" s="33">
        <f t="shared" si="1"/>
        <v>888811.6214538044</v>
      </c>
      <c r="G58" s="33">
        <f t="shared" si="2"/>
        <v>902420.816518841</v>
      </c>
      <c r="H58" s="48">
        <f t="shared" si="3"/>
        <v>2559512.601288597</v>
      </c>
      <c r="I58" s="49">
        <f t="shared" si="4"/>
        <v>231719.83668404818</v>
      </c>
      <c r="J58" s="33">
        <f t="shared" si="5"/>
        <v>111188.37854619557</v>
      </c>
      <c r="K58" s="33">
        <f t="shared" si="6"/>
        <v>97579.18348115904</v>
      </c>
      <c r="L58" s="23">
        <f t="shared" si="7"/>
        <v>440487.3987114028</v>
      </c>
      <c r="M58" s="49">
        <f t="shared" si="8"/>
        <v>0</v>
      </c>
      <c r="N58" s="33">
        <f t="shared" si="9"/>
        <v>0</v>
      </c>
      <c r="O58" s="33">
        <f t="shared" si="10"/>
        <v>0</v>
      </c>
      <c r="P58" s="23">
        <f t="shared" si="11"/>
        <v>0</v>
      </c>
      <c r="Q58" s="55">
        <f t="shared" si="12"/>
        <v>0</v>
      </c>
      <c r="R58" s="49">
        <f t="shared" si="13"/>
        <v>0</v>
      </c>
      <c r="S58" s="33">
        <f t="shared" si="14"/>
        <v>0</v>
      </c>
      <c r="T58" s="56">
        <f t="shared" si="15"/>
        <v>0</v>
      </c>
      <c r="V58" s="63"/>
      <c r="W58" s="73"/>
      <c r="X58" s="33"/>
      <c r="Y58" s="33"/>
      <c r="Z58" s="33"/>
    </row>
    <row r="59" spans="1:26" ht="12.75">
      <c r="A59" s="2">
        <v>0.8760594388909819</v>
      </c>
      <c r="B59" s="2">
        <v>0.9910763483334657</v>
      </c>
      <c r="C59" s="2">
        <v>0.572143982966594</v>
      </c>
      <c r="D59" s="9">
        <v>30</v>
      </c>
      <c r="E59" s="33">
        <f t="shared" si="0"/>
        <v>1352092.4825078242</v>
      </c>
      <c r="F59" s="33">
        <f t="shared" si="1"/>
        <v>2884597.7608206556</v>
      </c>
      <c r="G59" s="33">
        <f t="shared" si="2"/>
        <v>888949.0671422922</v>
      </c>
      <c r="H59" s="48">
        <f t="shared" si="3"/>
        <v>5125639.310470772</v>
      </c>
      <c r="I59" s="49">
        <f t="shared" si="4"/>
        <v>-352092.4825078242</v>
      </c>
      <c r="J59" s="33">
        <f t="shared" si="5"/>
        <v>-1884597.7608206556</v>
      </c>
      <c r="K59" s="33">
        <f t="shared" si="6"/>
        <v>111050.93285770784</v>
      </c>
      <c r="L59" s="23">
        <f t="shared" si="7"/>
        <v>-2125639.310470772</v>
      </c>
      <c r="M59" s="49">
        <f t="shared" si="8"/>
        <v>-352092.4825078242</v>
      </c>
      <c r="N59" s="33">
        <f t="shared" si="9"/>
        <v>-1884597.7608206556</v>
      </c>
      <c r="O59" s="33">
        <f t="shared" si="10"/>
        <v>0</v>
      </c>
      <c r="P59" s="23">
        <f t="shared" si="11"/>
        <v>-2236690.24332848</v>
      </c>
      <c r="Q59" s="55">
        <f t="shared" si="12"/>
        <v>385060.2141938632</v>
      </c>
      <c r="R59" s="49">
        <f t="shared" si="13"/>
        <v>60614.92293575541</v>
      </c>
      <c r="S59" s="33">
        <f t="shared" si="14"/>
        <v>324445.29125810775</v>
      </c>
      <c r="T59" s="56">
        <f t="shared" si="15"/>
        <v>0</v>
      </c>
      <c r="V59" s="63"/>
      <c r="W59" s="73"/>
      <c r="X59" s="33"/>
      <c r="Y59" s="33"/>
      <c r="Z59" s="33"/>
    </row>
    <row r="60" spans="1:26" ht="12.75">
      <c r="A60" s="2">
        <v>0.23738371491934895</v>
      </c>
      <c r="B60" s="2">
        <v>0.5567912229260747</v>
      </c>
      <c r="C60" s="2">
        <v>0.4579273569800897</v>
      </c>
      <c r="D60" s="9">
        <v>31</v>
      </c>
      <c r="E60" s="33">
        <f t="shared" si="0"/>
        <v>771496.5262131908</v>
      </c>
      <c r="F60" s="33">
        <f t="shared" si="1"/>
        <v>947829.5063435814</v>
      </c>
      <c r="G60" s="33">
        <f t="shared" si="2"/>
        <v>726904.8358760219</v>
      </c>
      <c r="H60" s="48">
        <f t="shared" si="3"/>
        <v>2446230.868432794</v>
      </c>
      <c r="I60" s="49">
        <f t="shared" si="4"/>
        <v>228503.47378680925</v>
      </c>
      <c r="J60" s="33">
        <f t="shared" si="5"/>
        <v>52170.493656418636</v>
      </c>
      <c r="K60" s="33">
        <f t="shared" si="6"/>
        <v>273095.1641239781</v>
      </c>
      <c r="L60" s="23">
        <f t="shared" si="7"/>
        <v>553769.131567206</v>
      </c>
      <c r="M60" s="49">
        <f t="shared" si="8"/>
        <v>0</v>
      </c>
      <c r="N60" s="33">
        <f t="shared" si="9"/>
        <v>0</v>
      </c>
      <c r="O60" s="33">
        <f t="shared" si="10"/>
        <v>0</v>
      </c>
      <c r="P60" s="23">
        <f t="shared" si="11"/>
        <v>0</v>
      </c>
      <c r="Q60" s="55">
        <f t="shared" si="12"/>
        <v>0</v>
      </c>
      <c r="R60" s="49">
        <f t="shared" si="13"/>
        <v>0</v>
      </c>
      <c r="S60" s="33">
        <f t="shared" si="14"/>
        <v>0</v>
      </c>
      <c r="T60" s="56">
        <f t="shared" si="15"/>
        <v>0</v>
      </c>
      <c r="V60" s="63"/>
      <c r="W60" s="73"/>
      <c r="X60" s="33"/>
      <c r="Y60" s="33"/>
      <c r="Z60" s="33"/>
    </row>
    <row r="61" spans="1:26" ht="12.75">
      <c r="A61" s="2">
        <v>0.5158999014607835</v>
      </c>
      <c r="B61" s="2">
        <v>0.8642592463543703</v>
      </c>
      <c r="C61" s="2">
        <v>0.1013854462711814</v>
      </c>
      <c r="D61" s="9">
        <v>32</v>
      </c>
      <c r="E61" s="33">
        <f t="shared" si="0"/>
        <v>967499.5781398994</v>
      </c>
      <c r="F61" s="33">
        <f t="shared" si="1"/>
        <v>1529328.2742180305</v>
      </c>
      <c r="G61" s="33">
        <f t="shared" si="2"/>
        <v>320912.18607559724</v>
      </c>
      <c r="H61" s="48">
        <f t="shared" si="3"/>
        <v>2817740.038433527</v>
      </c>
      <c r="I61" s="49">
        <f t="shared" si="4"/>
        <v>32500.421860100585</v>
      </c>
      <c r="J61" s="33">
        <f t="shared" si="5"/>
        <v>-529328.2742180305</v>
      </c>
      <c r="K61" s="33">
        <f t="shared" si="6"/>
        <v>679087.8139244027</v>
      </c>
      <c r="L61" s="23">
        <f t="shared" si="7"/>
        <v>182259.96156647278</v>
      </c>
      <c r="M61" s="49">
        <f t="shared" si="8"/>
        <v>0</v>
      </c>
      <c r="N61" s="33">
        <f t="shared" si="9"/>
        <v>-529328.2742180305</v>
      </c>
      <c r="O61" s="33">
        <f t="shared" si="10"/>
        <v>0</v>
      </c>
      <c r="P61" s="23">
        <f t="shared" si="11"/>
        <v>-529328.2742180305</v>
      </c>
      <c r="Q61" s="55">
        <f t="shared" si="12"/>
        <v>0</v>
      </c>
      <c r="R61" s="49">
        <f t="shared" si="13"/>
        <v>0</v>
      </c>
      <c r="S61" s="33">
        <f t="shared" si="14"/>
        <v>0</v>
      </c>
      <c r="T61" s="56">
        <f t="shared" si="15"/>
        <v>0</v>
      </c>
      <c r="V61" s="63"/>
      <c r="W61" s="73"/>
      <c r="X61" s="33"/>
      <c r="Y61" s="33"/>
      <c r="Z61" s="33"/>
    </row>
    <row r="62" spans="1:26" ht="12.75">
      <c r="A62" s="2">
        <v>0.9177948292725377</v>
      </c>
      <c r="B62" s="2">
        <v>0.8743452855932308</v>
      </c>
      <c r="C62" s="2">
        <v>0.15637681111939106</v>
      </c>
      <c r="D62" s="9">
        <v>33</v>
      </c>
      <c r="E62" s="33">
        <f aca="true" t="shared" si="16" ref="E62:E93">LOGINV(A62,E$4,E$5)</f>
        <v>1450802.9160148923</v>
      </c>
      <c r="F62" s="33">
        <f aca="true" t="shared" si="17" ref="F62:F93">LOGINV(B62,F$4,F$5)</f>
        <v>1566098.267449179</v>
      </c>
      <c r="G62" s="33">
        <f aca="true" t="shared" si="18" ref="G62:G93">LOGINV(C62,G$4,G$5)</f>
        <v>386113.98225433123</v>
      </c>
      <c r="H62" s="48">
        <f aca="true" t="shared" si="19" ref="H62:H93">SUM(E62:G62)</f>
        <v>3403015.1657184027</v>
      </c>
      <c r="I62" s="49">
        <f aca="true" t="shared" si="20" ref="I62:I93">E$13-E62</f>
        <v>-450802.9160148923</v>
      </c>
      <c r="J62" s="33">
        <f aca="true" t="shared" si="21" ref="J62:J93">F$13-F62</f>
        <v>-566098.267449179</v>
      </c>
      <c r="K62" s="33">
        <f aca="true" t="shared" si="22" ref="K62:K93">G$13-G62</f>
        <v>613886.0177456688</v>
      </c>
      <c r="L62" s="23">
        <f aca="true" t="shared" si="23" ref="L62:L93">SUM(I62:K62)</f>
        <v>-403015.1657184025</v>
      </c>
      <c r="M62" s="49">
        <f aca="true" t="shared" si="24" ref="M62:M93">MIN(I62,0)</f>
        <v>-450802.9160148923</v>
      </c>
      <c r="N62" s="33">
        <f aca="true" t="shared" si="25" ref="N62:N93">MIN(J62,0)</f>
        <v>-566098.267449179</v>
      </c>
      <c r="O62" s="33">
        <f aca="true" t="shared" si="26" ref="O62:O93">MIN(K62,0)</f>
        <v>0</v>
      </c>
      <c r="P62" s="23">
        <f aca="true" t="shared" si="27" ref="P62:P93">SUM(M62:O62)</f>
        <v>-1016901.1834640712</v>
      </c>
      <c r="Q62" s="55">
        <f aca="true" t="shared" si="28" ref="Q62:Q93">IF(L62&gt;0,0,MIN(P$9,-L62)*$M$7+MAX(0,-L62-P$9)*$M$8)</f>
        <v>40301.51657184025</v>
      </c>
      <c r="R62" s="49">
        <f aca="true" t="shared" si="29" ref="R62:R93">IF($P62&lt;&gt;0,$Q62*M62/$P62,0)</f>
        <v>17866.083239788062</v>
      </c>
      <c r="S62" s="33">
        <f aca="true" t="shared" si="30" ref="S62:S93">IF($P62&lt;&gt;0,$Q62*N62/$P62,0)</f>
        <v>22435.433332052187</v>
      </c>
      <c r="T62" s="56">
        <f aca="true" t="shared" si="31" ref="T62:T93">IF($P62&lt;&gt;0,$Q62*O62/$P62,0)</f>
        <v>0</v>
      </c>
      <c r="V62" s="63"/>
      <c r="W62" s="73"/>
      <c r="X62" s="33"/>
      <c r="Y62" s="33"/>
      <c r="Z62" s="33"/>
    </row>
    <row r="63" spans="1:26" ht="12.75">
      <c r="A63" s="2">
        <v>0.9879890035395713</v>
      </c>
      <c r="B63" s="2">
        <v>0.2513307621298235</v>
      </c>
      <c r="C63" s="2">
        <v>0.5307418769968504</v>
      </c>
      <c r="D63" s="9">
        <v>34</v>
      </c>
      <c r="E63" s="33">
        <f t="shared" si="16"/>
        <v>1881432.0102723308</v>
      </c>
      <c r="F63" s="33">
        <f t="shared" si="17"/>
        <v>631186.4629840052</v>
      </c>
      <c r="G63" s="33">
        <f t="shared" si="18"/>
        <v>826127.9746136313</v>
      </c>
      <c r="H63" s="48">
        <f t="shared" si="19"/>
        <v>3338746.447869967</v>
      </c>
      <c r="I63" s="49">
        <f t="shared" si="20"/>
        <v>-881432.0102723308</v>
      </c>
      <c r="J63" s="33">
        <f t="shared" si="21"/>
        <v>368813.5370159948</v>
      </c>
      <c r="K63" s="33">
        <f t="shared" si="22"/>
        <v>173872.02538636874</v>
      </c>
      <c r="L63" s="23">
        <f t="shared" si="23"/>
        <v>-338746.4478699673</v>
      </c>
      <c r="M63" s="49">
        <f t="shared" si="24"/>
        <v>-881432.0102723308</v>
      </c>
      <c r="N63" s="33">
        <f t="shared" si="25"/>
        <v>0</v>
      </c>
      <c r="O63" s="33">
        <f t="shared" si="26"/>
        <v>0</v>
      </c>
      <c r="P63" s="23">
        <f t="shared" si="27"/>
        <v>-881432.0102723308</v>
      </c>
      <c r="Q63" s="55">
        <f t="shared" si="28"/>
        <v>33874.64478699673</v>
      </c>
      <c r="R63" s="49">
        <f t="shared" si="29"/>
        <v>33874.64478699673</v>
      </c>
      <c r="S63" s="33">
        <f t="shared" si="30"/>
        <v>0</v>
      </c>
      <c r="T63" s="56">
        <f t="shared" si="31"/>
        <v>0</v>
      </c>
      <c r="V63" s="63"/>
      <c r="W63" s="73"/>
      <c r="X63" s="33"/>
      <c r="Y63" s="33"/>
      <c r="Z63" s="33"/>
    </row>
    <row r="64" spans="1:26" ht="12.75">
      <c r="A64" s="2">
        <v>0.6273009860675947</v>
      </c>
      <c r="B64" s="2">
        <v>0.9343111698471258</v>
      </c>
      <c r="C64" s="2">
        <v>0.08132606862258829</v>
      </c>
      <c r="D64" s="9">
        <v>35</v>
      </c>
      <c r="E64" s="33">
        <f t="shared" si="16"/>
        <v>1053811.9364686816</v>
      </c>
      <c r="F64" s="33">
        <f t="shared" si="17"/>
        <v>1876382.4751380957</v>
      </c>
      <c r="G64" s="33">
        <f t="shared" si="18"/>
        <v>294538.670732138</v>
      </c>
      <c r="H64" s="48">
        <f t="shared" si="19"/>
        <v>3224733.082338915</v>
      </c>
      <c r="I64" s="49">
        <f t="shared" si="20"/>
        <v>-53811.93646868155</v>
      </c>
      <c r="J64" s="33">
        <f t="shared" si="21"/>
        <v>-876382.4751380957</v>
      </c>
      <c r="K64" s="33">
        <f t="shared" si="22"/>
        <v>705461.329267862</v>
      </c>
      <c r="L64" s="23">
        <f t="shared" si="23"/>
        <v>-224733.0823389152</v>
      </c>
      <c r="M64" s="49">
        <f t="shared" si="24"/>
        <v>-53811.93646868155</v>
      </c>
      <c r="N64" s="33">
        <f t="shared" si="25"/>
        <v>-876382.4751380957</v>
      </c>
      <c r="O64" s="33">
        <f t="shared" si="26"/>
        <v>0</v>
      </c>
      <c r="P64" s="23">
        <f t="shared" si="27"/>
        <v>-930194.4116067772</v>
      </c>
      <c r="Q64" s="55">
        <f t="shared" si="28"/>
        <v>22473.308233891523</v>
      </c>
      <c r="R64" s="49">
        <f t="shared" si="29"/>
        <v>1300.0854658267845</v>
      </c>
      <c r="S64" s="33">
        <f t="shared" si="30"/>
        <v>21173.222768064737</v>
      </c>
      <c r="T64" s="56">
        <f t="shared" si="31"/>
        <v>0</v>
      </c>
      <c r="V64" s="63"/>
      <c r="W64" s="73"/>
      <c r="X64" s="33"/>
      <c r="Y64" s="33"/>
      <c r="Z64" s="33"/>
    </row>
    <row r="65" spans="1:26" ht="12.75">
      <c r="A65" s="2">
        <v>0.9146469424395749</v>
      </c>
      <c r="B65" s="2">
        <v>0.9589486990650418</v>
      </c>
      <c r="C65" s="2">
        <v>0.0465005177751765</v>
      </c>
      <c r="D65" s="9">
        <v>36</v>
      </c>
      <c r="E65" s="33">
        <f t="shared" si="16"/>
        <v>1441928.6182272686</v>
      </c>
      <c r="F65" s="33">
        <f t="shared" si="17"/>
        <v>2104982.657599237</v>
      </c>
      <c r="G65" s="33">
        <f t="shared" si="18"/>
        <v>241510.40173086847</v>
      </c>
      <c r="H65" s="48">
        <f t="shared" si="19"/>
        <v>3788421.677557374</v>
      </c>
      <c r="I65" s="49">
        <f t="shared" si="20"/>
        <v>-441928.61822726857</v>
      </c>
      <c r="J65" s="33">
        <f t="shared" si="21"/>
        <v>-1104982.6575992368</v>
      </c>
      <c r="K65" s="33">
        <f t="shared" si="22"/>
        <v>758489.5982691315</v>
      </c>
      <c r="L65" s="23">
        <f t="shared" si="23"/>
        <v>-788421.6775573739</v>
      </c>
      <c r="M65" s="49">
        <f t="shared" si="24"/>
        <v>-441928.61822726857</v>
      </c>
      <c r="N65" s="33">
        <f t="shared" si="25"/>
        <v>-1104982.6575992368</v>
      </c>
      <c r="O65" s="33">
        <f t="shared" si="26"/>
        <v>0</v>
      </c>
      <c r="P65" s="23">
        <f t="shared" si="27"/>
        <v>-1546911.2758265054</v>
      </c>
      <c r="Q65" s="55">
        <f t="shared" si="28"/>
        <v>78842.16775573739</v>
      </c>
      <c r="R65" s="49">
        <f t="shared" si="29"/>
        <v>22523.987509056933</v>
      </c>
      <c r="S65" s="33">
        <f t="shared" si="30"/>
        <v>56318.18024668045</v>
      </c>
      <c r="T65" s="56">
        <f t="shared" si="31"/>
        <v>0</v>
      </c>
      <c r="V65" s="63"/>
      <c r="W65" s="73"/>
      <c r="X65" s="33"/>
      <c r="Y65" s="33"/>
      <c r="Z65" s="33"/>
    </row>
    <row r="66" spans="1:26" ht="12.75">
      <c r="A66" s="2">
        <v>0.8929120700083824</v>
      </c>
      <c r="B66" s="2">
        <v>0.5007665523230838</v>
      </c>
      <c r="C66" s="2">
        <v>0.23963736500558586</v>
      </c>
      <c r="D66" s="9">
        <v>37</v>
      </c>
      <c r="E66" s="33">
        <f t="shared" si="16"/>
        <v>1387702.3057810836</v>
      </c>
      <c r="F66" s="33">
        <f t="shared" si="17"/>
        <v>883345.1525225247</v>
      </c>
      <c r="G66" s="33">
        <f t="shared" si="18"/>
        <v>477004.81971318764</v>
      </c>
      <c r="H66" s="48">
        <f t="shared" si="19"/>
        <v>2748052.2780167963</v>
      </c>
      <c r="I66" s="49">
        <f t="shared" si="20"/>
        <v>-387702.30578108365</v>
      </c>
      <c r="J66" s="33">
        <f t="shared" si="21"/>
        <v>116654.8474774753</v>
      </c>
      <c r="K66" s="33">
        <f t="shared" si="22"/>
        <v>522995.18028681236</v>
      </c>
      <c r="L66" s="23">
        <f t="shared" si="23"/>
        <v>251947.721983204</v>
      </c>
      <c r="M66" s="49">
        <f t="shared" si="24"/>
        <v>-387702.30578108365</v>
      </c>
      <c r="N66" s="33">
        <f t="shared" si="25"/>
        <v>0</v>
      </c>
      <c r="O66" s="33">
        <f t="shared" si="26"/>
        <v>0</v>
      </c>
      <c r="P66" s="23">
        <f t="shared" si="27"/>
        <v>-387702.30578108365</v>
      </c>
      <c r="Q66" s="55">
        <f t="shared" si="28"/>
        <v>0</v>
      </c>
      <c r="R66" s="49">
        <f t="shared" si="29"/>
        <v>0</v>
      </c>
      <c r="S66" s="33">
        <f t="shared" si="30"/>
        <v>0</v>
      </c>
      <c r="T66" s="56">
        <f t="shared" si="31"/>
        <v>0</v>
      </c>
      <c r="V66" s="63"/>
      <c r="W66" s="73"/>
      <c r="X66" s="33"/>
      <c r="Y66" s="33"/>
      <c r="Z66" s="33"/>
    </row>
    <row r="67" spans="1:26" ht="12.75">
      <c r="A67" s="2">
        <v>0.6898887198586936</v>
      </c>
      <c r="B67" s="2">
        <v>0.6084447322298434</v>
      </c>
      <c r="C67" s="2">
        <v>0.7470422292921315</v>
      </c>
      <c r="D67" s="9">
        <v>38</v>
      </c>
      <c r="E67" s="33">
        <f t="shared" si="16"/>
        <v>1109223.7916350996</v>
      </c>
      <c r="F67" s="33">
        <f t="shared" si="17"/>
        <v>1012714.0221609053</v>
      </c>
      <c r="G67" s="33">
        <f t="shared" si="18"/>
        <v>1246884.081905644</v>
      </c>
      <c r="H67" s="48">
        <f t="shared" si="19"/>
        <v>3368821.8957016487</v>
      </c>
      <c r="I67" s="49">
        <f t="shared" si="20"/>
        <v>-109223.79163509957</v>
      </c>
      <c r="J67" s="33">
        <f t="shared" si="21"/>
        <v>-12714.022160905297</v>
      </c>
      <c r="K67" s="33">
        <f t="shared" si="22"/>
        <v>-246884.08190564392</v>
      </c>
      <c r="L67" s="23">
        <f t="shared" si="23"/>
        <v>-368821.8957016488</v>
      </c>
      <c r="M67" s="49">
        <f t="shared" si="24"/>
        <v>-109223.79163509957</v>
      </c>
      <c r="N67" s="33">
        <f t="shared" si="25"/>
        <v>-12714.022160905297</v>
      </c>
      <c r="O67" s="33">
        <f t="shared" si="26"/>
        <v>-246884.08190564392</v>
      </c>
      <c r="P67" s="23">
        <f t="shared" si="27"/>
        <v>-368821.8957016488</v>
      </c>
      <c r="Q67" s="55">
        <f t="shared" si="28"/>
        <v>36882.18957016488</v>
      </c>
      <c r="R67" s="49">
        <f t="shared" si="29"/>
        <v>10922.379163509957</v>
      </c>
      <c r="S67" s="33">
        <f t="shared" si="30"/>
        <v>1271.40221609053</v>
      </c>
      <c r="T67" s="56">
        <f t="shared" si="31"/>
        <v>24688.408190564394</v>
      </c>
      <c r="V67" s="63"/>
      <c r="W67" s="73"/>
      <c r="X67" s="33"/>
      <c r="Y67" s="33"/>
      <c r="Z67" s="33"/>
    </row>
    <row r="68" spans="1:26" ht="12.75">
      <c r="A68" s="2">
        <v>0.9130608780233409</v>
      </c>
      <c r="B68" s="2">
        <v>0.3822100672310276</v>
      </c>
      <c r="C68" s="2">
        <v>0.8963972759217909</v>
      </c>
      <c r="D68" s="9">
        <v>39</v>
      </c>
      <c r="E68" s="33">
        <f t="shared" si="16"/>
        <v>1437570.0119293549</v>
      </c>
      <c r="F68" s="33">
        <f t="shared" si="17"/>
        <v>759693.1062690115</v>
      </c>
      <c r="G68" s="33">
        <f t="shared" si="18"/>
        <v>1892504.2069786259</v>
      </c>
      <c r="H68" s="48">
        <f t="shared" si="19"/>
        <v>4089767.3251769925</v>
      </c>
      <c r="I68" s="49">
        <f t="shared" si="20"/>
        <v>-437570.01192935486</v>
      </c>
      <c r="J68" s="33">
        <f t="shared" si="21"/>
        <v>240306.8937309885</v>
      </c>
      <c r="K68" s="33">
        <f t="shared" si="22"/>
        <v>-892504.2069786259</v>
      </c>
      <c r="L68" s="23">
        <f t="shared" si="23"/>
        <v>-1089767.3251769922</v>
      </c>
      <c r="M68" s="49">
        <f t="shared" si="24"/>
        <v>-437570.01192935486</v>
      </c>
      <c r="N68" s="33">
        <f t="shared" si="25"/>
        <v>0</v>
      </c>
      <c r="O68" s="33">
        <f t="shared" si="26"/>
        <v>-892504.2069786259</v>
      </c>
      <c r="P68" s="23">
        <f t="shared" si="27"/>
        <v>-1330074.2189079807</v>
      </c>
      <c r="Q68" s="55">
        <f t="shared" si="28"/>
        <v>108976.73251769923</v>
      </c>
      <c r="R68" s="49">
        <f t="shared" si="29"/>
        <v>35851.345338414365</v>
      </c>
      <c r="S68" s="33">
        <f t="shared" si="30"/>
        <v>0</v>
      </c>
      <c r="T68" s="56">
        <f t="shared" si="31"/>
        <v>73125.38717928487</v>
      </c>
      <c r="V68" s="63"/>
      <c r="W68" s="73"/>
      <c r="X68" s="33"/>
      <c r="Y68" s="33"/>
      <c r="Z68" s="33"/>
    </row>
    <row r="69" spans="1:26" ht="12.75">
      <c r="A69" s="2">
        <v>0.7289738279080282</v>
      </c>
      <c r="B69" s="2">
        <v>0.4632908847452155</v>
      </c>
      <c r="C69" s="2">
        <v>0.19110608276156604</v>
      </c>
      <c r="D69" s="9">
        <v>40</v>
      </c>
      <c r="E69" s="33">
        <f t="shared" si="16"/>
        <v>1147876.504501284</v>
      </c>
      <c r="F69" s="33">
        <f t="shared" si="17"/>
        <v>842759.9056493273</v>
      </c>
      <c r="G69" s="33">
        <f t="shared" si="18"/>
        <v>424569.6137229646</v>
      </c>
      <c r="H69" s="48">
        <f t="shared" si="19"/>
        <v>2415206.023873576</v>
      </c>
      <c r="I69" s="49">
        <f t="shared" si="20"/>
        <v>-147876.5045012841</v>
      </c>
      <c r="J69" s="33">
        <f t="shared" si="21"/>
        <v>157240.09435067268</v>
      </c>
      <c r="K69" s="33">
        <f t="shared" si="22"/>
        <v>575430.3862770353</v>
      </c>
      <c r="L69" s="23">
        <f t="shared" si="23"/>
        <v>584793.9761264239</v>
      </c>
      <c r="M69" s="49">
        <f t="shared" si="24"/>
        <v>-147876.5045012841</v>
      </c>
      <c r="N69" s="33">
        <f t="shared" si="25"/>
        <v>0</v>
      </c>
      <c r="O69" s="33">
        <f t="shared" si="26"/>
        <v>0</v>
      </c>
      <c r="P69" s="23">
        <f t="shared" si="27"/>
        <v>-147876.5045012841</v>
      </c>
      <c r="Q69" s="55">
        <f t="shared" si="28"/>
        <v>0</v>
      </c>
      <c r="R69" s="49">
        <f t="shared" si="29"/>
        <v>0</v>
      </c>
      <c r="S69" s="33">
        <f t="shared" si="30"/>
        <v>0</v>
      </c>
      <c r="T69" s="56">
        <f t="shared" si="31"/>
        <v>0</v>
      </c>
      <c r="V69" s="63"/>
      <c r="W69" s="73"/>
      <c r="X69" s="33"/>
      <c r="Y69" s="33"/>
      <c r="Z69" s="33"/>
    </row>
    <row r="70" spans="1:26" ht="12.75">
      <c r="A70" s="2">
        <v>0.06416580134010741</v>
      </c>
      <c r="B70" s="2">
        <v>0.3836619611948637</v>
      </c>
      <c r="C70" s="2">
        <v>0.1554478947561675</v>
      </c>
      <c r="D70" s="9">
        <v>41</v>
      </c>
      <c r="E70" s="33">
        <f t="shared" si="16"/>
        <v>605794.6417475393</v>
      </c>
      <c r="F70" s="33">
        <f t="shared" si="17"/>
        <v>761139.5494228374</v>
      </c>
      <c r="G70" s="33">
        <f t="shared" si="18"/>
        <v>385065.8465267341</v>
      </c>
      <c r="H70" s="48">
        <f t="shared" si="19"/>
        <v>1752000.0376971108</v>
      </c>
      <c r="I70" s="49">
        <f t="shared" si="20"/>
        <v>394205.3582524607</v>
      </c>
      <c r="J70" s="33">
        <f t="shared" si="21"/>
        <v>238860.45057716256</v>
      </c>
      <c r="K70" s="33">
        <f t="shared" si="22"/>
        <v>614934.1534732659</v>
      </c>
      <c r="L70" s="23">
        <f t="shared" si="23"/>
        <v>1247999.9623028892</v>
      </c>
      <c r="M70" s="49">
        <f t="shared" si="24"/>
        <v>0</v>
      </c>
      <c r="N70" s="33">
        <f t="shared" si="25"/>
        <v>0</v>
      </c>
      <c r="O70" s="33">
        <f t="shared" si="26"/>
        <v>0</v>
      </c>
      <c r="P70" s="23">
        <f t="shared" si="27"/>
        <v>0</v>
      </c>
      <c r="Q70" s="55">
        <f t="shared" si="28"/>
        <v>0</v>
      </c>
      <c r="R70" s="49">
        <f t="shared" si="29"/>
        <v>0</v>
      </c>
      <c r="S70" s="33">
        <f t="shared" si="30"/>
        <v>0</v>
      </c>
      <c r="T70" s="56">
        <f t="shared" si="31"/>
        <v>0</v>
      </c>
      <c r="V70" s="63"/>
      <c r="W70" s="73"/>
      <c r="X70" s="33"/>
      <c r="Y70" s="33"/>
      <c r="Z70" s="33"/>
    </row>
    <row r="71" spans="1:26" ht="12.75">
      <c r="A71" s="2">
        <v>0.8651014003209474</v>
      </c>
      <c r="B71" s="2">
        <v>0.37217955202441644</v>
      </c>
      <c r="C71" s="2">
        <v>0.3867074317938368</v>
      </c>
      <c r="D71" s="9">
        <v>42</v>
      </c>
      <c r="E71" s="33">
        <f t="shared" si="16"/>
        <v>1331170.8738656598</v>
      </c>
      <c r="F71" s="33">
        <f t="shared" si="17"/>
        <v>749729.2615382608</v>
      </c>
      <c r="G71" s="33">
        <f t="shared" si="18"/>
        <v>639839.6360723632</v>
      </c>
      <c r="H71" s="48">
        <f t="shared" si="19"/>
        <v>2720739.7714762837</v>
      </c>
      <c r="I71" s="49">
        <f t="shared" si="20"/>
        <v>-331170.8738656598</v>
      </c>
      <c r="J71" s="33">
        <f t="shared" si="21"/>
        <v>250270.73846173915</v>
      </c>
      <c r="K71" s="33">
        <f t="shared" si="22"/>
        <v>360160.36392763676</v>
      </c>
      <c r="L71" s="23">
        <f t="shared" si="23"/>
        <v>279260.2285237161</v>
      </c>
      <c r="M71" s="49">
        <f t="shared" si="24"/>
        <v>-331170.8738656598</v>
      </c>
      <c r="N71" s="33">
        <f t="shared" si="25"/>
        <v>0</v>
      </c>
      <c r="O71" s="33">
        <f t="shared" si="26"/>
        <v>0</v>
      </c>
      <c r="P71" s="23">
        <f t="shared" si="27"/>
        <v>-331170.8738656598</v>
      </c>
      <c r="Q71" s="55">
        <f t="shared" si="28"/>
        <v>0</v>
      </c>
      <c r="R71" s="49">
        <f t="shared" si="29"/>
        <v>0</v>
      </c>
      <c r="S71" s="33">
        <f t="shared" si="30"/>
        <v>0</v>
      </c>
      <c r="T71" s="56">
        <f t="shared" si="31"/>
        <v>0</v>
      </c>
      <c r="V71" s="63"/>
      <c r="W71" s="73"/>
      <c r="X71" s="33"/>
      <c r="Y71" s="33"/>
      <c r="Z71" s="33"/>
    </row>
    <row r="72" spans="1:26" ht="12.75">
      <c r="A72" s="2">
        <v>0.06501464727140904</v>
      </c>
      <c r="B72" s="2">
        <v>0.7201778525082101</v>
      </c>
      <c r="C72" s="2">
        <v>0.07801648313131704</v>
      </c>
      <c r="D72" s="9">
        <v>43</v>
      </c>
      <c r="E72" s="33">
        <f t="shared" si="16"/>
        <v>607018.5590948097</v>
      </c>
      <c r="F72" s="33">
        <f t="shared" si="17"/>
        <v>1181382.030831568</v>
      </c>
      <c r="G72" s="33">
        <f t="shared" si="18"/>
        <v>289969.8036902242</v>
      </c>
      <c r="H72" s="48">
        <f t="shared" si="19"/>
        <v>2078370.3936166018</v>
      </c>
      <c r="I72" s="49">
        <f t="shared" si="20"/>
        <v>392981.4409051903</v>
      </c>
      <c r="J72" s="33">
        <f t="shared" si="21"/>
        <v>-181382.03083156794</v>
      </c>
      <c r="K72" s="33">
        <f t="shared" si="22"/>
        <v>710030.1963097758</v>
      </c>
      <c r="L72" s="23">
        <f t="shared" si="23"/>
        <v>921629.6063833982</v>
      </c>
      <c r="M72" s="49">
        <f t="shared" si="24"/>
        <v>0</v>
      </c>
      <c r="N72" s="33">
        <f t="shared" si="25"/>
        <v>-181382.03083156794</v>
      </c>
      <c r="O72" s="33">
        <f t="shared" si="26"/>
        <v>0</v>
      </c>
      <c r="P72" s="23">
        <f t="shared" si="27"/>
        <v>-181382.03083156794</v>
      </c>
      <c r="Q72" s="55">
        <f t="shared" si="28"/>
        <v>0</v>
      </c>
      <c r="R72" s="49">
        <f t="shared" si="29"/>
        <v>0</v>
      </c>
      <c r="S72" s="33">
        <f t="shared" si="30"/>
        <v>0</v>
      </c>
      <c r="T72" s="56">
        <f t="shared" si="31"/>
        <v>0</v>
      </c>
      <c r="V72" s="63"/>
      <c r="W72" s="73"/>
      <c r="X72" s="33"/>
      <c r="Y72" s="33"/>
      <c r="Z72" s="33"/>
    </row>
    <row r="73" spans="1:26" ht="12.75">
      <c r="A73" s="2">
        <v>0.41120783266463173</v>
      </c>
      <c r="B73" s="2">
        <v>0.6834515993482586</v>
      </c>
      <c r="C73" s="2">
        <v>0.38948419924780264</v>
      </c>
      <c r="D73" s="9">
        <v>44</v>
      </c>
      <c r="E73" s="33">
        <f t="shared" si="16"/>
        <v>893747.7309425351</v>
      </c>
      <c r="F73" s="33">
        <f t="shared" si="17"/>
        <v>1120400.616195643</v>
      </c>
      <c r="G73" s="33">
        <f t="shared" si="18"/>
        <v>643093.8887371474</v>
      </c>
      <c r="H73" s="48">
        <f t="shared" si="19"/>
        <v>2657242.2358753253</v>
      </c>
      <c r="I73" s="49">
        <f t="shared" si="20"/>
        <v>106252.2690574649</v>
      </c>
      <c r="J73" s="33">
        <f t="shared" si="21"/>
        <v>-120400.61619564309</v>
      </c>
      <c r="K73" s="33">
        <f t="shared" si="22"/>
        <v>356906.11126285256</v>
      </c>
      <c r="L73" s="23">
        <f t="shared" si="23"/>
        <v>342757.7641246744</v>
      </c>
      <c r="M73" s="49">
        <f t="shared" si="24"/>
        <v>0</v>
      </c>
      <c r="N73" s="33">
        <f t="shared" si="25"/>
        <v>-120400.61619564309</v>
      </c>
      <c r="O73" s="33">
        <f t="shared" si="26"/>
        <v>0</v>
      </c>
      <c r="P73" s="23">
        <f t="shared" si="27"/>
        <v>-120400.61619564309</v>
      </c>
      <c r="Q73" s="55">
        <f t="shared" si="28"/>
        <v>0</v>
      </c>
      <c r="R73" s="49">
        <f t="shared" si="29"/>
        <v>0</v>
      </c>
      <c r="S73" s="33">
        <f t="shared" si="30"/>
        <v>0</v>
      </c>
      <c r="T73" s="56">
        <f t="shared" si="31"/>
        <v>0</v>
      </c>
      <c r="V73" s="63"/>
      <c r="W73" s="73"/>
      <c r="X73" s="33"/>
      <c r="Y73" s="33"/>
      <c r="Z73" s="33"/>
    </row>
    <row r="74" spans="1:26" ht="12.75">
      <c r="A74" s="2">
        <v>0.33564781266975374</v>
      </c>
      <c r="B74" s="2">
        <v>0.6084952296515032</v>
      </c>
      <c r="C74" s="2">
        <v>0.24297740741249063</v>
      </c>
      <c r="D74" s="9">
        <v>45</v>
      </c>
      <c r="E74" s="33">
        <f t="shared" si="16"/>
        <v>841717.2300156376</v>
      </c>
      <c r="F74" s="33">
        <f t="shared" si="17"/>
        <v>1012780.5941990709</v>
      </c>
      <c r="G74" s="33">
        <f t="shared" si="18"/>
        <v>480595.1855197126</v>
      </c>
      <c r="H74" s="48">
        <f t="shared" si="19"/>
        <v>2335093.009734421</v>
      </c>
      <c r="I74" s="49">
        <f t="shared" si="20"/>
        <v>158282.7699843624</v>
      </c>
      <c r="J74" s="33">
        <f t="shared" si="21"/>
        <v>-12780.59419907094</v>
      </c>
      <c r="K74" s="33">
        <f t="shared" si="22"/>
        <v>519404.8144802874</v>
      </c>
      <c r="L74" s="23">
        <f t="shared" si="23"/>
        <v>664906.9902655788</v>
      </c>
      <c r="M74" s="49">
        <f t="shared" si="24"/>
        <v>0</v>
      </c>
      <c r="N74" s="33">
        <f t="shared" si="25"/>
        <v>-12780.59419907094</v>
      </c>
      <c r="O74" s="33">
        <f t="shared" si="26"/>
        <v>0</v>
      </c>
      <c r="P74" s="23">
        <f t="shared" si="27"/>
        <v>-12780.59419907094</v>
      </c>
      <c r="Q74" s="55">
        <f t="shared" si="28"/>
        <v>0</v>
      </c>
      <c r="R74" s="49">
        <f t="shared" si="29"/>
        <v>0</v>
      </c>
      <c r="S74" s="33">
        <f t="shared" si="30"/>
        <v>0</v>
      </c>
      <c r="T74" s="56">
        <f t="shared" si="31"/>
        <v>0</v>
      </c>
      <c r="V74" s="63"/>
      <c r="W74" s="73"/>
      <c r="X74" s="33"/>
      <c r="Y74" s="33"/>
      <c r="Z74" s="33"/>
    </row>
    <row r="75" spans="1:26" ht="12.75">
      <c r="A75" s="2">
        <v>0.4924451980704905</v>
      </c>
      <c r="B75" s="2">
        <v>0.5156172502869572</v>
      </c>
      <c r="C75" s="2">
        <v>0.0883420682061864</v>
      </c>
      <c r="D75" s="9">
        <v>46</v>
      </c>
      <c r="E75" s="33">
        <f t="shared" si="16"/>
        <v>950581.4170616724</v>
      </c>
      <c r="F75" s="33">
        <f t="shared" si="17"/>
        <v>899944.9560019721</v>
      </c>
      <c r="G75" s="33">
        <f t="shared" si="18"/>
        <v>304000.879205243</v>
      </c>
      <c r="H75" s="48">
        <f t="shared" si="19"/>
        <v>2154527.2522688876</v>
      </c>
      <c r="I75" s="49">
        <f t="shared" si="20"/>
        <v>49418.58293832757</v>
      </c>
      <c r="J75" s="33">
        <f t="shared" si="21"/>
        <v>100055.04399802792</v>
      </c>
      <c r="K75" s="33">
        <f t="shared" si="22"/>
        <v>695999.120794757</v>
      </c>
      <c r="L75" s="23">
        <f t="shared" si="23"/>
        <v>845472.7477311125</v>
      </c>
      <c r="M75" s="49">
        <f t="shared" si="24"/>
        <v>0</v>
      </c>
      <c r="N75" s="33">
        <f t="shared" si="25"/>
        <v>0</v>
      </c>
      <c r="O75" s="33">
        <f t="shared" si="26"/>
        <v>0</v>
      </c>
      <c r="P75" s="23">
        <f t="shared" si="27"/>
        <v>0</v>
      </c>
      <c r="Q75" s="55">
        <f t="shared" si="28"/>
        <v>0</v>
      </c>
      <c r="R75" s="49">
        <f t="shared" si="29"/>
        <v>0</v>
      </c>
      <c r="S75" s="33">
        <f t="shared" si="30"/>
        <v>0</v>
      </c>
      <c r="T75" s="56">
        <f t="shared" si="31"/>
        <v>0</v>
      </c>
      <c r="V75" s="63"/>
      <c r="W75" s="73"/>
      <c r="X75" s="33"/>
      <c r="Y75" s="33"/>
      <c r="Z75" s="33"/>
    </row>
    <row r="76" spans="1:26" ht="12.75">
      <c r="A76" s="2">
        <v>0.818778852956606</v>
      </c>
      <c r="B76" s="2">
        <v>0.4384418868277029</v>
      </c>
      <c r="C76" s="2">
        <v>0.1490975348702701</v>
      </c>
      <c r="D76" s="9">
        <v>47</v>
      </c>
      <c r="E76" s="33">
        <f t="shared" si="16"/>
        <v>1256357.119223022</v>
      </c>
      <c r="F76" s="33">
        <f t="shared" si="17"/>
        <v>816718.8333819391</v>
      </c>
      <c r="G76" s="33">
        <f t="shared" si="18"/>
        <v>377865.01475912804</v>
      </c>
      <c r="H76" s="48">
        <f t="shared" si="19"/>
        <v>2450940.967364089</v>
      </c>
      <c r="I76" s="49">
        <f t="shared" si="20"/>
        <v>-256357.1192230219</v>
      </c>
      <c r="J76" s="33">
        <f t="shared" si="21"/>
        <v>183281.1666180609</v>
      </c>
      <c r="K76" s="33">
        <f t="shared" si="22"/>
        <v>622134.985240872</v>
      </c>
      <c r="L76" s="23">
        <f t="shared" si="23"/>
        <v>549059.032635911</v>
      </c>
      <c r="M76" s="49">
        <f t="shared" si="24"/>
        <v>-256357.1192230219</v>
      </c>
      <c r="N76" s="33">
        <f t="shared" si="25"/>
        <v>0</v>
      </c>
      <c r="O76" s="33">
        <f t="shared" si="26"/>
        <v>0</v>
      </c>
      <c r="P76" s="23">
        <f t="shared" si="27"/>
        <v>-256357.1192230219</v>
      </c>
      <c r="Q76" s="55">
        <f t="shared" si="28"/>
        <v>0</v>
      </c>
      <c r="R76" s="49">
        <f t="shared" si="29"/>
        <v>0</v>
      </c>
      <c r="S76" s="33">
        <f t="shared" si="30"/>
        <v>0</v>
      </c>
      <c r="T76" s="56">
        <f t="shared" si="31"/>
        <v>0</v>
      </c>
      <c r="V76" s="63"/>
      <c r="W76" s="73"/>
      <c r="X76" s="33"/>
      <c r="Y76" s="33"/>
      <c r="Z76" s="33"/>
    </row>
    <row r="77" spans="1:26" ht="12.75">
      <c r="A77" s="2">
        <v>0.49821696092274803</v>
      </c>
      <c r="B77" s="2">
        <v>0.2001002223084134</v>
      </c>
      <c r="C77" s="2">
        <v>0.39561029092800326</v>
      </c>
      <c r="D77" s="9">
        <v>48</v>
      </c>
      <c r="E77" s="33">
        <f t="shared" si="16"/>
        <v>954716.5113588747</v>
      </c>
      <c r="F77" s="33">
        <f t="shared" si="17"/>
        <v>579475.6413520472</v>
      </c>
      <c r="G77" s="33">
        <f t="shared" si="18"/>
        <v>650308.65946067</v>
      </c>
      <c r="H77" s="48">
        <f t="shared" si="19"/>
        <v>2184500.812171592</v>
      </c>
      <c r="I77" s="49">
        <f t="shared" si="20"/>
        <v>45283.48864112527</v>
      </c>
      <c r="J77" s="33">
        <f t="shared" si="21"/>
        <v>420524.3586479528</v>
      </c>
      <c r="K77" s="33">
        <f t="shared" si="22"/>
        <v>349691.34053933003</v>
      </c>
      <c r="L77" s="23">
        <f t="shared" si="23"/>
        <v>815499.1878284081</v>
      </c>
      <c r="M77" s="49">
        <f t="shared" si="24"/>
        <v>0</v>
      </c>
      <c r="N77" s="33">
        <f t="shared" si="25"/>
        <v>0</v>
      </c>
      <c r="O77" s="33">
        <f t="shared" si="26"/>
        <v>0</v>
      </c>
      <c r="P77" s="23">
        <f t="shared" si="27"/>
        <v>0</v>
      </c>
      <c r="Q77" s="55">
        <f t="shared" si="28"/>
        <v>0</v>
      </c>
      <c r="R77" s="49">
        <f t="shared" si="29"/>
        <v>0</v>
      </c>
      <c r="S77" s="33">
        <f t="shared" si="30"/>
        <v>0</v>
      </c>
      <c r="T77" s="56">
        <f t="shared" si="31"/>
        <v>0</v>
      </c>
      <c r="V77" s="63"/>
      <c r="W77" s="73"/>
      <c r="X77" s="33"/>
      <c r="Y77" s="33"/>
      <c r="Z77" s="33"/>
    </row>
    <row r="78" spans="1:26" ht="12.75">
      <c r="A78" s="2">
        <v>0.49999420392002536</v>
      </c>
      <c r="B78" s="2">
        <v>0.6544036985690567</v>
      </c>
      <c r="C78" s="2">
        <v>0.11005064670554399</v>
      </c>
      <c r="D78" s="9">
        <v>49</v>
      </c>
      <c r="E78" s="33">
        <f t="shared" si="16"/>
        <v>955993.3150455286</v>
      </c>
      <c r="F78" s="33">
        <f t="shared" si="17"/>
        <v>1076396.1529318595</v>
      </c>
      <c r="G78" s="33">
        <f t="shared" si="18"/>
        <v>331747.4896901207</v>
      </c>
      <c r="H78" s="48">
        <f t="shared" si="19"/>
        <v>2364136.9576675086</v>
      </c>
      <c r="I78" s="49">
        <f t="shared" si="20"/>
        <v>44006.68495447142</v>
      </c>
      <c r="J78" s="33">
        <f t="shared" si="21"/>
        <v>-76396.15293185948</v>
      </c>
      <c r="K78" s="33">
        <f t="shared" si="22"/>
        <v>668252.5103098793</v>
      </c>
      <c r="L78" s="23">
        <f t="shared" si="23"/>
        <v>635863.0423324913</v>
      </c>
      <c r="M78" s="49">
        <f t="shared" si="24"/>
        <v>0</v>
      </c>
      <c r="N78" s="33">
        <f t="shared" si="25"/>
        <v>-76396.15293185948</v>
      </c>
      <c r="O78" s="33">
        <f t="shared" si="26"/>
        <v>0</v>
      </c>
      <c r="P78" s="23">
        <f t="shared" si="27"/>
        <v>-76396.15293185948</v>
      </c>
      <c r="Q78" s="55">
        <f t="shared" si="28"/>
        <v>0</v>
      </c>
      <c r="R78" s="49">
        <f t="shared" si="29"/>
        <v>0</v>
      </c>
      <c r="S78" s="33">
        <f t="shared" si="30"/>
        <v>0</v>
      </c>
      <c r="T78" s="56">
        <f t="shared" si="31"/>
        <v>0</v>
      </c>
      <c r="V78" s="63"/>
      <c r="W78" s="73"/>
      <c r="X78" s="33"/>
      <c r="Y78" s="33"/>
      <c r="Z78" s="33"/>
    </row>
    <row r="79" spans="1:26" ht="12.75">
      <c r="A79" s="2">
        <v>0.018728295147489638</v>
      </c>
      <c r="B79" s="2">
        <v>0.14191364349573016</v>
      </c>
      <c r="C79" s="2">
        <v>0.9452197715658754</v>
      </c>
      <c r="D79" s="9">
        <v>50</v>
      </c>
      <c r="E79" s="33">
        <f t="shared" si="16"/>
        <v>512104.96241830406</v>
      </c>
      <c r="F79" s="33">
        <f t="shared" si="17"/>
        <v>516396.3854836333</v>
      </c>
      <c r="G79" s="33">
        <f t="shared" si="18"/>
        <v>2399163.946734695</v>
      </c>
      <c r="H79" s="48">
        <f t="shared" si="19"/>
        <v>3427665.2946366323</v>
      </c>
      <c r="I79" s="49">
        <f t="shared" si="20"/>
        <v>487895.03758169594</v>
      </c>
      <c r="J79" s="33">
        <f t="shared" si="21"/>
        <v>483603.6145163667</v>
      </c>
      <c r="K79" s="33">
        <f t="shared" si="22"/>
        <v>-1399163.9467346952</v>
      </c>
      <c r="L79" s="23">
        <f t="shared" si="23"/>
        <v>-427665.29463663255</v>
      </c>
      <c r="M79" s="49">
        <f t="shared" si="24"/>
        <v>0</v>
      </c>
      <c r="N79" s="33">
        <f t="shared" si="25"/>
        <v>0</v>
      </c>
      <c r="O79" s="33">
        <f t="shared" si="26"/>
        <v>-1399163.9467346952</v>
      </c>
      <c r="P79" s="23">
        <f t="shared" si="27"/>
        <v>-1399163.9467346952</v>
      </c>
      <c r="Q79" s="55">
        <f t="shared" si="28"/>
        <v>42766.52946366326</v>
      </c>
      <c r="R79" s="49">
        <f t="shared" si="29"/>
        <v>0</v>
      </c>
      <c r="S79" s="33">
        <f t="shared" si="30"/>
        <v>0</v>
      </c>
      <c r="T79" s="56">
        <f t="shared" si="31"/>
        <v>42766.52946366326</v>
      </c>
      <c r="V79" s="63"/>
      <c r="W79" s="73"/>
      <c r="X79" s="33"/>
      <c r="Y79" s="33"/>
      <c r="Z79" s="33"/>
    </row>
    <row r="80" spans="1:26" ht="12.75">
      <c r="A80" s="2">
        <v>0.21470354846273576</v>
      </c>
      <c r="B80" s="2">
        <v>0.8148764525279033</v>
      </c>
      <c r="C80" s="2">
        <v>0.11296727653836314</v>
      </c>
      <c r="D80" s="9">
        <v>51</v>
      </c>
      <c r="E80" s="33">
        <f t="shared" si="16"/>
        <v>754226.9263001466</v>
      </c>
      <c r="F80" s="33">
        <f t="shared" si="17"/>
        <v>1381272.6806924162</v>
      </c>
      <c r="G80" s="33">
        <f t="shared" si="18"/>
        <v>335333.90853654355</v>
      </c>
      <c r="H80" s="48">
        <f t="shared" si="19"/>
        <v>2470833.5155291064</v>
      </c>
      <c r="I80" s="49">
        <f t="shared" si="20"/>
        <v>245773.07369985338</v>
      </c>
      <c r="J80" s="33">
        <f t="shared" si="21"/>
        <v>-381272.68069241615</v>
      </c>
      <c r="K80" s="33">
        <f t="shared" si="22"/>
        <v>664666.0914634564</v>
      </c>
      <c r="L80" s="23">
        <f t="shared" si="23"/>
        <v>529166.4844708936</v>
      </c>
      <c r="M80" s="49">
        <f t="shared" si="24"/>
        <v>0</v>
      </c>
      <c r="N80" s="33">
        <f t="shared" si="25"/>
        <v>-381272.68069241615</v>
      </c>
      <c r="O80" s="33">
        <f t="shared" si="26"/>
        <v>0</v>
      </c>
      <c r="P80" s="23">
        <f t="shared" si="27"/>
        <v>-381272.68069241615</v>
      </c>
      <c r="Q80" s="55">
        <f t="shared" si="28"/>
        <v>0</v>
      </c>
      <c r="R80" s="49">
        <f t="shared" si="29"/>
        <v>0</v>
      </c>
      <c r="S80" s="33">
        <f t="shared" si="30"/>
        <v>0</v>
      </c>
      <c r="T80" s="56">
        <f t="shared" si="31"/>
        <v>0</v>
      </c>
      <c r="V80" s="63"/>
      <c r="W80" s="73"/>
      <c r="X80" s="33"/>
      <c r="Y80" s="33"/>
      <c r="Z80" s="33"/>
    </row>
    <row r="81" spans="1:26" ht="12.75">
      <c r="A81" s="2">
        <v>0.6629498832643705</v>
      </c>
      <c r="B81" s="2">
        <v>0.04213053938310285</v>
      </c>
      <c r="C81" s="2">
        <v>0.9753542814530862</v>
      </c>
      <c r="D81" s="9">
        <v>52</v>
      </c>
      <c r="E81" s="33">
        <f t="shared" si="16"/>
        <v>1084542.4721064107</v>
      </c>
      <c r="F81" s="33">
        <f t="shared" si="17"/>
        <v>372231.2256837424</v>
      </c>
      <c r="G81" s="33">
        <f t="shared" si="18"/>
        <v>3099508.2612330127</v>
      </c>
      <c r="H81" s="48">
        <f t="shared" si="19"/>
        <v>4556281.9590231655</v>
      </c>
      <c r="I81" s="49">
        <f t="shared" si="20"/>
        <v>-84542.47210641066</v>
      </c>
      <c r="J81" s="33">
        <f t="shared" si="21"/>
        <v>627768.7743162576</v>
      </c>
      <c r="K81" s="33">
        <f t="shared" si="22"/>
        <v>-2099508.2612330127</v>
      </c>
      <c r="L81" s="23">
        <f t="shared" si="23"/>
        <v>-1556281.9590231657</v>
      </c>
      <c r="M81" s="49">
        <f t="shared" si="24"/>
        <v>-84542.47210641066</v>
      </c>
      <c r="N81" s="33">
        <f t="shared" si="25"/>
        <v>0</v>
      </c>
      <c r="O81" s="33">
        <f t="shared" si="26"/>
        <v>-2099508.2612330127</v>
      </c>
      <c r="P81" s="23">
        <f t="shared" si="27"/>
        <v>-2184050.7333394233</v>
      </c>
      <c r="Q81" s="55">
        <f t="shared" si="28"/>
        <v>214253.0087595813</v>
      </c>
      <c r="R81" s="49">
        <f t="shared" si="29"/>
        <v>8293.524843663257</v>
      </c>
      <c r="S81" s="33">
        <f t="shared" si="30"/>
        <v>0</v>
      </c>
      <c r="T81" s="56">
        <f t="shared" si="31"/>
        <v>205959.48391591804</v>
      </c>
      <c r="V81" s="63"/>
      <c r="W81" s="73"/>
      <c r="X81" s="33"/>
      <c r="Y81" s="33"/>
      <c r="Z81" s="33"/>
    </row>
    <row r="82" spans="1:26" ht="12.75">
      <c r="A82" s="2">
        <v>0.16572515075981364</v>
      </c>
      <c r="B82" s="2">
        <v>0.7980326121297996</v>
      </c>
      <c r="C82" s="2">
        <v>0.6896107267617735</v>
      </c>
      <c r="D82" s="9">
        <v>53</v>
      </c>
      <c r="E82" s="33">
        <f t="shared" si="16"/>
        <v>714366.5798012957</v>
      </c>
      <c r="F82" s="33">
        <f t="shared" si="17"/>
        <v>1339514.5436309488</v>
      </c>
      <c r="G82" s="33">
        <f t="shared" si="18"/>
        <v>1106634.107047582</v>
      </c>
      <c r="H82" s="48">
        <f t="shared" si="19"/>
        <v>3160515.230479826</v>
      </c>
      <c r="I82" s="49">
        <f t="shared" si="20"/>
        <v>285633.42019870435</v>
      </c>
      <c r="J82" s="33">
        <f t="shared" si="21"/>
        <v>-339514.54363094876</v>
      </c>
      <c r="K82" s="33">
        <f t="shared" si="22"/>
        <v>-106634.10704758205</v>
      </c>
      <c r="L82" s="23">
        <f t="shared" si="23"/>
        <v>-160515.23047982645</v>
      </c>
      <c r="M82" s="49">
        <f t="shared" si="24"/>
        <v>0</v>
      </c>
      <c r="N82" s="33">
        <f t="shared" si="25"/>
        <v>-339514.54363094876</v>
      </c>
      <c r="O82" s="33">
        <f t="shared" si="26"/>
        <v>-106634.10704758205</v>
      </c>
      <c r="P82" s="23">
        <f t="shared" si="27"/>
        <v>-446148.6506785308</v>
      </c>
      <c r="Q82" s="55">
        <f t="shared" si="28"/>
        <v>16051.523047982646</v>
      </c>
      <c r="R82" s="49">
        <f t="shared" si="29"/>
        <v>0</v>
      </c>
      <c r="S82" s="33">
        <f t="shared" si="30"/>
        <v>12215.044277124227</v>
      </c>
      <c r="T82" s="56">
        <f t="shared" si="31"/>
        <v>3836.478770858419</v>
      </c>
      <c r="V82" s="63"/>
      <c r="W82" s="73"/>
      <c r="X82" s="33"/>
      <c r="Y82" s="33"/>
      <c r="Z82" s="33"/>
    </row>
    <row r="83" spans="1:26" ht="12.75">
      <c r="A83" s="2">
        <v>0.8782745273773944</v>
      </c>
      <c r="B83" s="2">
        <v>0.7454603733906042</v>
      </c>
      <c r="C83" s="2">
        <v>0.3776540691240946</v>
      </c>
      <c r="D83" s="9">
        <v>54</v>
      </c>
      <c r="E83" s="33">
        <f t="shared" si="16"/>
        <v>1356518.3033543944</v>
      </c>
      <c r="F83" s="33">
        <f t="shared" si="17"/>
        <v>1227692.059795579</v>
      </c>
      <c r="G83" s="33">
        <f t="shared" si="18"/>
        <v>629296.0158322972</v>
      </c>
      <c r="H83" s="48">
        <f t="shared" si="19"/>
        <v>3213506.3789822706</v>
      </c>
      <c r="I83" s="49">
        <f t="shared" si="20"/>
        <v>-356518.3033543944</v>
      </c>
      <c r="J83" s="33">
        <f t="shared" si="21"/>
        <v>-227692.05979557894</v>
      </c>
      <c r="K83" s="33">
        <f t="shared" si="22"/>
        <v>370703.98416770285</v>
      </c>
      <c r="L83" s="23">
        <f t="shared" si="23"/>
        <v>-213506.3789822705</v>
      </c>
      <c r="M83" s="49">
        <f t="shared" si="24"/>
        <v>-356518.3033543944</v>
      </c>
      <c r="N83" s="33">
        <f t="shared" si="25"/>
        <v>-227692.05979557894</v>
      </c>
      <c r="O83" s="33">
        <f t="shared" si="26"/>
        <v>0</v>
      </c>
      <c r="P83" s="23">
        <f t="shared" si="27"/>
        <v>-584210.3631499733</v>
      </c>
      <c r="Q83" s="55">
        <f t="shared" si="28"/>
        <v>21350.63789822705</v>
      </c>
      <c r="R83" s="49">
        <f t="shared" si="29"/>
        <v>13029.37037605388</v>
      </c>
      <c r="S83" s="33">
        <f t="shared" si="30"/>
        <v>8321.267522173172</v>
      </c>
      <c r="T83" s="56">
        <f t="shared" si="31"/>
        <v>0</v>
      </c>
      <c r="V83" s="63"/>
      <c r="W83" s="73"/>
      <c r="X83" s="33"/>
      <c r="Y83" s="33"/>
      <c r="Z83" s="33"/>
    </row>
    <row r="84" spans="1:26" ht="12.75">
      <c r="A84" s="2">
        <v>0.15193986773311186</v>
      </c>
      <c r="B84" s="2">
        <v>0.41276800689153026</v>
      </c>
      <c r="C84" s="2">
        <v>0.005922681718675049</v>
      </c>
      <c r="D84" s="9">
        <v>55</v>
      </c>
      <c r="E84" s="33">
        <f t="shared" si="16"/>
        <v>702264.8228190729</v>
      </c>
      <c r="F84" s="33">
        <f t="shared" si="17"/>
        <v>790400.7583787498</v>
      </c>
      <c r="G84" s="33">
        <f t="shared" si="18"/>
        <v>134431.22910459418</v>
      </c>
      <c r="H84" s="48">
        <f t="shared" si="19"/>
        <v>1627096.8103024168</v>
      </c>
      <c r="I84" s="49">
        <f t="shared" si="20"/>
        <v>297735.17718092713</v>
      </c>
      <c r="J84" s="33">
        <f t="shared" si="21"/>
        <v>209599.24162125017</v>
      </c>
      <c r="K84" s="33">
        <f t="shared" si="22"/>
        <v>865568.7708954058</v>
      </c>
      <c r="L84" s="23">
        <f t="shared" si="23"/>
        <v>1372903.1896975832</v>
      </c>
      <c r="M84" s="49">
        <f t="shared" si="24"/>
        <v>0</v>
      </c>
      <c r="N84" s="33">
        <f t="shared" si="25"/>
        <v>0</v>
      </c>
      <c r="O84" s="33">
        <f t="shared" si="26"/>
        <v>0</v>
      </c>
      <c r="P84" s="23">
        <f t="shared" si="27"/>
        <v>0</v>
      </c>
      <c r="Q84" s="55">
        <f t="shared" si="28"/>
        <v>0</v>
      </c>
      <c r="R84" s="49">
        <f t="shared" si="29"/>
        <v>0</v>
      </c>
      <c r="S84" s="33">
        <f t="shared" si="30"/>
        <v>0</v>
      </c>
      <c r="T84" s="56">
        <f t="shared" si="31"/>
        <v>0</v>
      </c>
      <c r="V84" s="63"/>
      <c r="W84" s="73"/>
      <c r="X84" s="33"/>
      <c r="Y84" s="33"/>
      <c r="Z84" s="33"/>
    </row>
    <row r="85" spans="1:26" ht="12.75">
      <c r="A85" s="2">
        <v>0.3779841591076573</v>
      </c>
      <c r="B85" s="2">
        <v>0.3937535963024783</v>
      </c>
      <c r="C85" s="2">
        <v>0.2653962866394204</v>
      </c>
      <c r="D85" s="9">
        <v>56</v>
      </c>
      <c r="E85" s="33">
        <f t="shared" si="16"/>
        <v>870895.0308080725</v>
      </c>
      <c r="F85" s="33">
        <f t="shared" si="17"/>
        <v>771225.4535687872</v>
      </c>
      <c r="G85" s="33">
        <f t="shared" si="18"/>
        <v>504716.89080384455</v>
      </c>
      <c r="H85" s="48">
        <f t="shared" si="19"/>
        <v>2146837.3751807045</v>
      </c>
      <c r="I85" s="49">
        <f t="shared" si="20"/>
        <v>129104.96919192746</v>
      </c>
      <c r="J85" s="33">
        <f t="shared" si="21"/>
        <v>228774.5464312128</v>
      </c>
      <c r="K85" s="33">
        <f t="shared" si="22"/>
        <v>495283.10919615545</v>
      </c>
      <c r="L85" s="23">
        <f t="shared" si="23"/>
        <v>853162.6248192957</v>
      </c>
      <c r="M85" s="49">
        <f t="shared" si="24"/>
        <v>0</v>
      </c>
      <c r="N85" s="33">
        <f t="shared" si="25"/>
        <v>0</v>
      </c>
      <c r="O85" s="33">
        <f t="shared" si="26"/>
        <v>0</v>
      </c>
      <c r="P85" s="23">
        <f t="shared" si="27"/>
        <v>0</v>
      </c>
      <c r="Q85" s="55">
        <f t="shared" si="28"/>
        <v>0</v>
      </c>
      <c r="R85" s="49">
        <f t="shared" si="29"/>
        <v>0</v>
      </c>
      <c r="S85" s="33">
        <f t="shared" si="30"/>
        <v>0</v>
      </c>
      <c r="T85" s="56">
        <f t="shared" si="31"/>
        <v>0</v>
      </c>
      <c r="V85" s="63"/>
      <c r="W85" s="73"/>
      <c r="X85" s="33"/>
      <c r="Y85" s="33"/>
      <c r="Z85" s="33"/>
    </row>
    <row r="86" spans="1:26" ht="12.75">
      <c r="A86" s="2">
        <v>0.6682580857476186</v>
      </c>
      <c r="B86" s="2">
        <v>0.17398712736207234</v>
      </c>
      <c r="C86" s="2">
        <v>0.9389048229124095</v>
      </c>
      <c r="D86" s="9">
        <v>57</v>
      </c>
      <c r="E86" s="33">
        <f t="shared" si="16"/>
        <v>1089296.9477938884</v>
      </c>
      <c r="F86" s="33">
        <f t="shared" si="17"/>
        <v>551969.2672306062</v>
      </c>
      <c r="G86" s="33">
        <f t="shared" si="18"/>
        <v>2309316.102575454</v>
      </c>
      <c r="H86" s="48">
        <f t="shared" si="19"/>
        <v>3950582.3175999485</v>
      </c>
      <c r="I86" s="49">
        <f t="shared" si="20"/>
        <v>-89296.9477938884</v>
      </c>
      <c r="J86" s="33">
        <f t="shared" si="21"/>
        <v>448030.7327693938</v>
      </c>
      <c r="K86" s="33">
        <f t="shared" si="22"/>
        <v>-1309316.102575454</v>
      </c>
      <c r="L86" s="23">
        <f t="shared" si="23"/>
        <v>-950582.3175999485</v>
      </c>
      <c r="M86" s="49">
        <f t="shared" si="24"/>
        <v>-89296.9477938884</v>
      </c>
      <c r="N86" s="33">
        <f t="shared" si="25"/>
        <v>0</v>
      </c>
      <c r="O86" s="33">
        <f t="shared" si="26"/>
        <v>-1309316.102575454</v>
      </c>
      <c r="P86" s="23">
        <f t="shared" si="27"/>
        <v>-1398613.0503693423</v>
      </c>
      <c r="Q86" s="55">
        <f t="shared" si="28"/>
        <v>95058.23175999486</v>
      </c>
      <c r="R86" s="49">
        <f t="shared" si="29"/>
        <v>6069.162558300171</v>
      </c>
      <c r="S86" s="33">
        <f t="shared" si="30"/>
        <v>0</v>
      </c>
      <c r="T86" s="56">
        <f t="shared" si="31"/>
        <v>88989.06920169469</v>
      </c>
      <c r="V86" s="63"/>
      <c r="W86" s="73"/>
      <c r="X86" s="33"/>
      <c r="Y86" s="33"/>
      <c r="Z86" s="33"/>
    </row>
    <row r="87" spans="1:26" ht="12.75">
      <c r="A87" s="2">
        <v>0.1955928227737882</v>
      </c>
      <c r="B87" s="2">
        <v>0.12843946137390927</v>
      </c>
      <c r="C87" s="2">
        <v>0.6152771531629351</v>
      </c>
      <c r="D87" s="9">
        <v>58</v>
      </c>
      <c r="E87" s="33">
        <f t="shared" si="16"/>
        <v>739160.0896808263</v>
      </c>
      <c r="F87" s="33">
        <f t="shared" si="17"/>
        <v>500624.260745706</v>
      </c>
      <c r="G87" s="33">
        <f t="shared" si="18"/>
        <v>960952.8075675117</v>
      </c>
      <c r="H87" s="48">
        <f t="shared" si="19"/>
        <v>2200737.157994044</v>
      </c>
      <c r="I87" s="49">
        <f t="shared" si="20"/>
        <v>260839.9103191737</v>
      </c>
      <c r="J87" s="33">
        <f t="shared" si="21"/>
        <v>499375.739254294</v>
      </c>
      <c r="K87" s="33">
        <f t="shared" si="22"/>
        <v>39047.192432488315</v>
      </c>
      <c r="L87" s="23">
        <f t="shared" si="23"/>
        <v>799262.842005956</v>
      </c>
      <c r="M87" s="49">
        <f t="shared" si="24"/>
        <v>0</v>
      </c>
      <c r="N87" s="33">
        <f t="shared" si="25"/>
        <v>0</v>
      </c>
      <c r="O87" s="33">
        <f t="shared" si="26"/>
        <v>0</v>
      </c>
      <c r="P87" s="23">
        <f t="shared" si="27"/>
        <v>0</v>
      </c>
      <c r="Q87" s="55">
        <f t="shared" si="28"/>
        <v>0</v>
      </c>
      <c r="R87" s="49">
        <f t="shared" si="29"/>
        <v>0</v>
      </c>
      <c r="S87" s="33">
        <f t="shared" si="30"/>
        <v>0</v>
      </c>
      <c r="T87" s="56">
        <f t="shared" si="31"/>
        <v>0</v>
      </c>
      <c r="V87" s="63"/>
      <c r="W87" s="73"/>
      <c r="X87" s="33"/>
      <c r="Y87" s="33"/>
      <c r="Z87" s="33"/>
    </row>
    <row r="88" spans="1:26" ht="12.75">
      <c r="A88" s="2">
        <v>0.8482482131853755</v>
      </c>
      <c r="B88" s="2">
        <v>0.8570286935724498</v>
      </c>
      <c r="C88" s="2">
        <v>0.09012657502966093</v>
      </c>
      <c r="D88" s="9">
        <v>59</v>
      </c>
      <c r="E88" s="33">
        <f t="shared" si="16"/>
        <v>1301717.7559478385</v>
      </c>
      <c r="F88" s="33">
        <f t="shared" si="17"/>
        <v>1504607.9390930177</v>
      </c>
      <c r="G88" s="33">
        <f t="shared" si="18"/>
        <v>306363.4321785422</v>
      </c>
      <c r="H88" s="48">
        <f t="shared" si="19"/>
        <v>3112689.1272193985</v>
      </c>
      <c r="I88" s="49">
        <f t="shared" si="20"/>
        <v>-301717.75594783854</v>
      </c>
      <c r="J88" s="33">
        <f t="shared" si="21"/>
        <v>-504607.9390930177</v>
      </c>
      <c r="K88" s="33">
        <f t="shared" si="22"/>
        <v>693636.5678214577</v>
      </c>
      <c r="L88" s="23">
        <f t="shared" si="23"/>
        <v>-112689.1272193985</v>
      </c>
      <c r="M88" s="49">
        <f t="shared" si="24"/>
        <v>-301717.75594783854</v>
      </c>
      <c r="N88" s="33">
        <f t="shared" si="25"/>
        <v>-504607.9390930177</v>
      </c>
      <c r="O88" s="33">
        <f t="shared" si="26"/>
        <v>0</v>
      </c>
      <c r="P88" s="23">
        <f t="shared" si="27"/>
        <v>-806325.6950408563</v>
      </c>
      <c r="Q88" s="55">
        <f t="shared" si="28"/>
        <v>11268.91272193985</v>
      </c>
      <c r="R88" s="49">
        <f t="shared" si="29"/>
        <v>4216.69689971056</v>
      </c>
      <c r="S88" s="33">
        <f t="shared" si="30"/>
        <v>7052.215822229291</v>
      </c>
      <c r="T88" s="56">
        <f t="shared" si="31"/>
        <v>0</v>
      </c>
      <c r="V88" s="63"/>
      <c r="W88" s="73"/>
      <c r="X88" s="33"/>
      <c r="Y88" s="33"/>
      <c r="Z88" s="33"/>
    </row>
    <row r="89" spans="1:26" ht="12.75">
      <c r="A89" s="2">
        <v>0.34442036629996337</v>
      </c>
      <c r="B89" s="2">
        <v>0.7637444319402105</v>
      </c>
      <c r="C89" s="2">
        <v>0.9453930848069909</v>
      </c>
      <c r="D89" s="9">
        <v>60</v>
      </c>
      <c r="E89" s="33">
        <f t="shared" si="16"/>
        <v>847784.6439972313</v>
      </c>
      <c r="F89" s="33">
        <f t="shared" si="17"/>
        <v>1263896.7857571682</v>
      </c>
      <c r="G89" s="33">
        <f t="shared" si="18"/>
        <v>2401793.474339382</v>
      </c>
      <c r="H89" s="48">
        <f t="shared" si="19"/>
        <v>4513474.9040937815</v>
      </c>
      <c r="I89" s="49">
        <f t="shared" si="20"/>
        <v>152215.35600276873</v>
      </c>
      <c r="J89" s="33">
        <f t="shared" si="21"/>
        <v>-263896.7857571682</v>
      </c>
      <c r="K89" s="33">
        <f t="shared" si="22"/>
        <v>-1401793.4743393818</v>
      </c>
      <c r="L89" s="23">
        <f t="shared" si="23"/>
        <v>-1513474.9040937813</v>
      </c>
      <c r="M89" s="49">
        <f t="shared" si="24"/>
        <v>0</v>
      </c>
      <c r="N89" s="33">
        <f t="shared" si="25"/>
        <v>-263896.7857571682</v>
      </c>
      <c r="O89" s="33">
        <f t="shared" si="26"/>
        <v>-1401793.4743393818</v>
      </c>
      <c r="P89" s="23">
        <f t="shared" si="27"/>
        <v>-1665690.26009655</v>
      </c>
      <c r="Q89" s="55">
        <f t="shared" si="28"/>
        <v>201410.89228076593</v>
      </c>
      <c r="R89" s="49">
        <f t="shared" si="29"/>
        <v>0</v>
      </c>
      <c r="S89" s="33">
        <f t="shared" si="30"/>
        <v>31909.70636179171</v>
      </c>
      <c r="T89" s="56">
        <f t="shared" si="31"/>
        <v>169501.18591897422</v>
      </c>
      <c r="V89" s="63"/>
      <c r="W89" s="73"/>
      <c r="X89" s="33"/>
      <c r="Y89" s="33"/>
      <c r="Z89" s="33"/>
    </row>
    <row r="90" spans="1:26" ht="12.75">
      <c r="A90" s="2">
        <v>0.9168128894577583</v>
      </c>
      <c r="B90" s="2">
        <v>0.23071436464421957</v>
      </c>
      <c r="C90" s="2">
        <v>0.05710217088041358</v>
      </c>
      <c r="D90" s="9">
        <v>61</v>
      </c>
      <c r="E90" s="33">
        <f t="shared" si="16"/>
        <v>1448001.8236730678</v>
      </c>
      <c r="F90" s="33">
        <f t="shared" si="17"/>
        <v>610639.725449509</v>
      </c>
      <c r="G90" s="33">
        <f t="shared" si="18"/>
        <v>259058.2981483227</v>
      </c>
      <c r="H90" s="48">
        <f t="shared" si="19"/>
        <v>2317699.8472708995</v>
      </c>
      <c r="I90" s="49">
        <f t="shared" si="20"/>
        <v>-448001.82367306785</v>
      </c>
      <c r="J90" s="33">
        <f t="shared" si="21"/>
        <v>389360.274550491</v>
      </c>
      <c r="K90" s="33">
        <f t="shared" si="22"/>
        <v>740941.7018516773</v>
      </c>
      <c r="L90" s="23">
        <f t="shared" si="23"/>
        <v>682300.1527291004</v>
      </c>
      <c r="M90" s="49">
        <f t="shared" si="24"/>
        <v>-448001.82367306785</v>
      </c>
      <c r="N90" s="33">
        <f t="shared" si="25"/>
        <v>0</v>
      </c>
      <c r="O90" s="33">
        <f t="shared" si="26"/>
        <v>0</v>
      </c>
      <c r="P90" s="23">
        <f t="shared" si="27"/>
        <v>-448001.82367306785</v>
      </c>
      <c r="Q90" s="55">
        <f t="shared" si="28"/>
        <v>0</v>
      </c>
      <c r="R90" s="49">
        <f t="shared" si="29"/>
        <v>0</v>
      </c>
      <c r="S90" s="33">
        <f t="shared" si="30"/>
        <v>0</v>
      </c>
      <c r="T90" s="56">
        <f t="shared" si="31"/>
        <v>0</v>
      </c>
      <c r="V90" s="63"/>
      <c r="W90" s="73"/>
      <c r="X90" s="33"/>
      <c r="Y90" s="33"/>
      <c r="Z90" s="33"/>
    </row>
    <row r="91" spans="1:26" ht="12.75">
      <c r="A91" s="2">
        <v>0.011747216541798833</v>
      </c>
      <c r="B91" s="2">
        <v>0.5807406570063368</v>
      </c>
      <c r="C91" s="2">
        <v>0.6653194592338445</v>
      </c>
      <c r="D91" s="9">
        <v>62</v>
      </c>
      <c r="E91" s="33">
        <f t="shared" si="16"/>
        <v>484523.5549535861</v>
      </c>
      <c r="F91" s="33">
        <f t="shared" si="17"/>
        <v>977159.2024657384</v>
      </c>
      <c r="G91" s="33">
        <f t="shared" si="18"/>
        <v>1055397.5659851928</v>
      </c>
      <c r="H91" s="48">
        <f t="shared" si="19"/>
        <v>2517080.323404517</v>
      </c>
      <c r="I91" s="49">
        <f t="shared" si="20"/>
        <v>515476.4450464139</v>
      </c>
      <c r="J91" s="33">
        <f t="shared" si="21"/>
        <v>22840.797534261597</v>
      </c>
      <c r="K91" s="33">
        <f t="shared" si="22"/>
        <v>-55397.56598519278</v>
      </c>
      <c r="L91" s="23">
        <f t="shared" si="23"/>
        <v>482919.67659548274</v>
      </c>
      <c r="M91" s="49">
        <f t="shared" si="24"/>
        <v>0</v>
      </c>
      <c r="N91" s="33">
        <f t="shared" si="25"/>
        <v>0</v>
      </c>
      <c r="O91" s="33">
        <f t="shared" si="26"/>
        <v>-55397.56598519278</v>
      </c>
      <c r="P91" s="23">
        <f t="shared" si="27"/>
        <v>-55397.56598519278</v>
      </c>
      <c r="Q91" s="55">
        <f t="shared" si="28"/>
        <v>0</v>
      </c>
      <c r="R91" s="49">
        <f t="shared" si="29"/>
        <v>0</v>
      </c>
      <c r="S91" s="33">
        <f t="shared" si="30"/>
        <v>0</v>
      </c>
      <c r="T91" s="56">
        <f t="shared" si="31"/>
        <v>0</v>
      </c>
      <c r="V91" s="63"/>
      <c r="W91" s="73"/>
      <c r="X91" s="33"/>
      <c r="Y91" s="33"/>
      <c r="Z91" s="33"/>
    </row>
    <row r="92" spans="1:26" ht="12.75">
      <c r="A92" s="2">
        <v>0.31373613558684665</v>
      </c>
      <c r="B92" s="2">
        <v>0.4139145984209882</v>
      </c>
      <c r="C92" s="2">
        <v>0.26659809252522226</v>
      </c>
      <c r="D92" s="9">
        <v>63</v>
      </c>
      <c r="E92" s="33">
        <f t="shared" si="16"/>
        <v>826474.4188109288</v>
      </c>
      <c r="F92" s="33">
        <f t="shared" si="17"/>
        <v>791565.0089799088</v>
      </c>
      <c r="G92" s="33">
        <f t="shared" si="18"/>
        <v>506012.40103829186</v>
      </c>
      <c r="H92" s="48">
        <f t="shared" si="19"/>
        <v>2124051.828829129</v>
      </c>
      <c r="I92" s="49">
        <f t="shared" si="20"/>
        <v>173525.58118907118</v>
      </c>
      <c r="J92" s="33">
        <f t="shared" si="21"/>
        <v>208434.99102009123</v>
      </c>
      <c r="K92" s="33">
        <f t="shared" si="22"/>
        <v>493987.59896170814</v>
      </c>
      <c r="L92" s="23">
        <f t="shared" si="23"/>
        <v>875948.1711708705</v>
      </c>
      <c r="M92" s="49">
        <f t="shared" si="24"/>
        <v>0</v>
      </c>
      <c r="N92" s="33">
        <f t="shared" si="25"/>
        <v>0</v>
      </c>
      <c r="O92" s="33">
        <f t="shared" si="26"/>
        <v>0</v>
      </c>
      <c r="P92" s="23">
        <f t="shared" si="27"/>
        <v>0</v>
      </c>
      <c r="Q92" s="55">
        <f t="shared" si="28"/>
        <v>0</v>
      </c>
      <c r="R92" s="49">
        <f t="shared" si="29"/>
        <v>0</v>
      </c>
      <c r="S92" s="33">
        <f t="shared" si="30"/>
        <v>0</v>
      </c>
      <c r="T92" s="56">
        <f t="shared" si="31"/>
        <v>0</v>
      </c>
      <c r="V92" s="63"/>
      <c r="W92" s="73"/>
      <c r="X92" s="33"/>
      <c r="Y92" s="33"/>
      <c r="Z92" s="33"/>
    </row>
    <row r="93" spans="1:26" ht="12.75">
      <c r="A93" s="2">
        <v>0.47119369020784796</v>
      </c>
      <c r="B93" s="2">
        <v>0.8045585312748091</v>
      </c>
      <c r="C93" s="2">
        <v>0.7806626499005747</v>
      </c>
      <c r="D93" s="9">
        <v>64</v>
      </c>
      <c r="E93" s="33">
        <f t="shared" si="16"/>
        <v>935493.6966751647</v>
      </c>
      <c r="F93" s="33">
        <f t="shared" si="17"/>
        <v>1355280.7464000164</v>
      </c>
      <c r="G93" s="33">
        <f t="shared" si="18"/>
        <v>1345954.1794417424</v>
      </c>
      <c r="H93" s="48">
        <f t="shared" si="19"/>
        <v>3636728.6225169236</v>
      </c>
      <c r="I93" s="49">
        <f t="shared" si="20"/>
        <v>64506.30332483526</v>
      </c>
      <c r="J93" s="33">
        <f t="shared" si="21"/>
        <v>-355280.74640001636</v>
      </c>
      <c r="K93" s="33">
        <f t="shared" si="22"/>
        <v>-345954.17944174237</v>
      </c>
      <c r="L93" s="23">
        <f t="shared" si="23"/>
        <v>-636728.6225169235</v>
      </c>
      <c r="M93" s="49">
        <f t="shared" si="24"/>
        <v>0</v>
      </c>
      <c r="N93" s="33">
        <f t="shared" si="25"/>
        <v>-355280.74640001636</v>
      </c>
      <c r="O93" s="33">
        <f t="shared" si="26"/>
        <v>-345954.17944174237</v>
      </c>
      <c r="P93" s="23">
        <f t="shared" si="27"/>
        <v>-701234.9258417587</v>
      </c>
      <c r="Q93" s="55">
        <f t="shared" si="28"/>
        <v>63672.86225169235</v>
      </c>
      <c r="R93" s="49">
        <f t="shared" si="29"/>
        <v>0</v>
      </c>
      <c r="S93" s="33">
        <f t="shared" si="30"/>
        <v>32259.86212687804</v>
      </c>
      <c r="T93" s="56">
        <f t="shared" si="31"/>
        <v>31413.000124814305</v>
      </c>
      <c r="V93" s="63"/>
      <c r="W93" s="73"/>
      <c r="X93" s="33"/>
      <c r="Y93" s="33"/>
      <c r="Z93" s="33"/>
    </row>
    <row r="94" spans="1:26" ht="12.75">
      <c r="A94" s="2">
        <v>0.09921167354370297</v>
      </c>
      <c r="B94" s="2">
        <v>0.5691728727068857</v>
      </c>
      <c r="C94" s="2">
        <v>0.0581098543240417</v>
      </c>
      <c r="D94" s="9">
        <v>65</v>
      </c>
      <c r="E94" s="33">
        <f aca="true" t="shared" si="32" ref="E94:E129">LOGINV(A94,E$4,E$5)</f>
        <v>649977.8800540256</v>
      </c>
      <c r="F94" s="33">
        <f aca="true" t="shared" si="33" ref="F94:F129">LOGINV(B94,F$4,F$5)</f>
        <v>962842.3158053863</v>
      </c>
      <c r="G94" s="33">
        <f aca="true" t="shared" si="34" ref="G94:G129">LOGINV(C94,G$4,G$5)</f>
        <v>260646.98625981074</v>
      </c>
      <c r="H94" s="48">
        <f aca="true" t="shared" si="35" ref="H94:H125">SUM(E94:G94)</f>
        <v>1873467.1821192224</v>
      </c>
      <c r="I94" s="49">
        <f aca="true" t="shared" si="36" ref="I94:I129">E$13-E94</f>
        <v>350022.11994597444</v>
      </c>
      <c r="J94" s="33">
        <f aca="true" t="shared" si="37" ref="J94:J129">F$13-F94</f>
        <v>37157.684194613714</v>
      </c>
      <c r="K94" s="33">
        <f aca="true" t="shared" si="38" ref="K94:K129">G$13-G94</f>
        <v>739353.0137401893</v>
      </c>
      <c r="L94" s="23">
        <f aca="true" t="shared" si="39" ref="L94:L125">SUM(I94:K94)</f>
        <v>1126532.8178807774</v>
      </c>
      <c r="M94" s="49">
        <f aca="true" t="shared" si="40" ref="M94:M129">MIN(I94,0)</f>
        <v>0</v>
      </c>
      <c r="N94" s="33">
        <f aca="true" t="shared" si="41" ref="N94:N129">MIN(J94,0)</f>
        <v>0</v>
      </c>
      <c r="O94" s="33">
        <f aca="true" t="shared" si="42" ref="O94:O129">MIN(K94,0)</f>
        <v>0</v>
      </c>
      <c r="P94" s="23">
        <f aca="true" t="shared" si="43" ref="P94:P125">SUM(M94:O94)</f>
        <v>0</v>
      </c>
      <c r="Q94" s="55">
        <f aca="true" t="shared" si="44" ref="Q94:Q125">IF(L94&gt;0,0,MIN(P$9,-L94)*$M$7+MAX(0,-L94-P$9)*$M$8)</f>
        <v>0</v>
      </c>
      <c r="R94" s="49">
        <f aca="true" t="shared" si="45" ref="R94:R129">IF($P94&lt;&gt;0,$Q94*M94/$P94,0)</f>
        <v>0</v>
      </c>
      <c r="S94" s="33">
        <f aca="true" t="shared" si="46" ref="S94:S129">IF($P94&lt;&gt;0,$Q94*N94/$P94,0)</f>
        <v>0</v>
      </c>
      <c r="T94" s="56">
        <f aca="true" t="shared" si="47" ref="T94:T129">IF($P94&lt;&gt;0,$Q94*O94/$P94,0)</f>
        <v>0</v>
      </c>
      <c r="V94" s="63"/>
      <c r="W94" s="73"/>
      <c r="X94" s="33"/>
      <c r="Y94" s="33"/>
      <c r="Z94" s="33"/>
    </row>
    <row r="95" spans="1:26" ht="12.75">
      <c r="A95" s="2">
        <v>0.908206316413523</v>
      </c>
      <c r="B95" s="2">
        <v>0.7055604972094525</v>
      </c>
      <c r="C95" s="2">
        <v>0.5209700940326494</v>
      </c>
      <c r="D95" s="9">
        <v>66</v>
      </c>
      <c r="E95" s="33">
        <f t="shared" si="32"/>
        <v>1424665.565212049</v>
      </c>
      <c r="F95" s="33">
        <f t="shared" si="33"/>
        <v>1156306.189048608</v>
      </c>
      <c r="G95" s="33">
        <f t="shared" si="34"/>
        <v>812054.2927294708</v>
      </c>
      <c r="H95" s="48">
        <f t="shared" si="35"/>
        <v>3393026.0469901282</v>
      </c>
      <c r="I95" s="49">
        <f t="shared" si="36"/>
        <v>-424665.56521204906</v>
      </c>
      <c r="J95" s="33">
        <f t="shared" si="37"/>
        <v>-156306.18904860807</v>
      </c>
      <c r="K95" s="33">
        <f t="shared" si="38"/>
        <v>187945.70727052924</v>
      </c>
      <c r="L95" s="23">
        <f t="shared" si="39"/>
        <v>-393026.0469901279</v>
      </c>
      <c r="M95" s="49">
        <f t="shared" si="40"/>
        <v>-424665.56521204906</v>
      </c>
      <c r="N95" s="33">
        <f t="shared" si="41"/>
        <v>-156306.18904860807</v>
      </c>
      <c r="O95" s="33">
        <f t="shared" si="42"/>
        <v>0</v>
      </c>
      <c r="P95" s="23">
        <f t="shared" si="43"/>
        <v>-580971.7542606571</v>
      </c>
      <c r="Q95" s="55">
        <f t="shared" si="44"/>
        <v>39302.604699012794</v>
      </c>
      <c r="R95" s="49">
        <f t="shared" si="45"/>
        <v>28728.527189849763</v>
      </c>
      <c r="S95" s="33">
        <f t="shared" si="46"/>
        <v>10574.077509163031</v>
      </c>
      <c r="T95" s="56">
        <f t="shared" si="47"/>
        <v>0</v>
      </c>
      <c r="V95" s="63"/>
      <c r="W95" s="73"/>
      <c r="X95" s="33"/>
      <c r="Y95" s="33"/>
      <c r="Z95" s="33"/>
    </row>
    <row r="96" spans="1:26" ht="12.75">
      <c r="A96" s="2">
        <v>0.65862049464954</v>
      </c>
      <c r="B96" s="2">
        <v>0.523204953132125</v>
      </c>
      <c r="C96" s="2">
        <v>0.6071717105996814</v>
      </c>
      <c r="D96" s="9">
        <v>67</v>
      </c>
      <c r="E96" s="33">
        <f t="shared" si="32"/>
        <v>1080701.4666246348</v>
      </c>
      <c r="F96" s="33">
        <f t="shared" si="33"/>
        <v>908554.426150826</v>
      </c>
      <c r="G96" s="33">
        <f t="shared" si="34"/>
        <v>946834.0278907693</v>
      </c>
      <c r="H96" s="48">
        <f t="shared" si="35"/>
        <v>2936089.92066623</v>
      </c>
      <c r="I96" s="49">
        <f t="shared" si="36"/>
        <v>-80701.4666246348</v>
      </c>
      <c r="J96" s="33">
        <f t="shared" si="37"/>
        <v>91445.57384917396</v>
      </c>
      <c r="K96" s="33">
        <f t="shared" si="38"/>
        <v>53165.9721092307</v>
      </c>
      <c r="L96" s="23">
        <f t="shared" si="39"/>
        <v>63910.079333769856</v>
      </c>
      <c r="M96" s="49">
        <f t="shared" si="40"/>
        <v>-80701.4666246348</v>
      </c>
      <c r="N96" s="33">
        <f t="shared" si="41"/>
        <v>0</v>
      </c>
      <c r="O96" s="33">
        <f t="shared" si="42"/>
        <v>0</v>
      </c>
      <c r="P96" s="23">
        <f t="shared" si="43"/>
        <v>-80701.4666246348</v>
      </c>
      <c r="Q96" s="55">
        <f t="shared" si="44"/>
        <v>0</v>
      </c>
      <c r="R96" s="49">
        <f t="shared" si="45"/>
        <v>0</v>
      </c>
      <c r="S96" s="33">
        <f t="shared" si="46"/>
        <v>0</v>
      </c>
      <c r="T96" s="56">
        <f t="shared" si="47"/>
        <v>0</v>
      </c>
      <c r="V96" s="63"/>
      <c r="W96" s="73"/>
      <c r="X96" s="33"/>
      <c r="Y96" s="33"/>
      <c r="Z96" s="33"/>
    </row>
    <row r="97" spans="1:26" ht="12.75">
      <c r="A97" s="2">
        <v>0.24469679947148837</v>
      </c>
      <c r="B97" s="2">
        <v>0.3785946094872694</v>
      </c>
      <c r="C97" s="2">
        <v>0.38898677447295293</v>
      </c>
      <c r="D97" s="9">
        <v>68</v>
      </c>
      <c r="E97" s="33">
        <f t="shared" si="32"/>
        <v>776947.817661309</v>
      </c>
      <c r="F97" s="33">
        <f t="shared" si="33"/>
        <v>756095.9686244437</v>
      </c>
      <c r="G97" s="33">
        <f t="shared" si="34"/>
        <v>642510.2058989174</v>
      </c>
      <c r="H97" s="48">
        <f t="shared" si="35"/>
        <v>2175553.99218467</v>
      </c>
      <c r="I97" s="49">
        <f t="shared" si="36"/>
        <v>223052.18233869097</v>
      </c>
      <c r="J97" s="33">
        <f t="shared" si="37"/>
        <v>243904.03137555625</v>
      </c>
      <c r="K97" s="33">
        <f t="shared" si="38"/>
        <v>357489.7941010826</v>
      </c>
      <c r="L97" s="23">
        <f t="shared" si="39"/>
        <v>824446.0078153298</v>
      </c>
      <c r="M97" s="49">
        <f t="shared" si="40"/>
        <v>0</v>
      </c>
      <c r="N97" s="33">
        <f t="shared" si="41"/>
        <v>0</v>
      </c>
      <c r="O97" s="33">
        <f t="shared" si="42"/>
        <v>0</v>
      </c>
      <c r="P97" s="23">
        <f t="shared" si="43"/>
        <v>0</v>
      </c>
      <c r="Q97" s="55">
        <f t="shared" si="44"/>
        <v>0</v>
      </c>
      <c r="R97" s="49">
        <f t="shared" si="45"/>
        <v>0</v>
      </c>
      <c r="S97" s="33">
        <f t="shared" si="46"/>
        <v>0</v>
      </c>
      <c r="T97" s="56">
        <f t="shared" si="47"/>
        <v>0</v>
      </c>
      <c r="V97" s="63"/>
      <c r="W97" s="73"/>
      <c r="X97" s="33"/>
      <c r="Y97" s="33"/>
      <c r="Z97" s="33"/>
    </row>
    <row r="98" spans="1:26" ht="12.75">
      <c r="A98" s="2">
        <v>0.4504390988707667</v>
      </c>
      <c r="B98" s="2">
        <v>0.9737170097999446</v>
      </c>
      <c r="C98" s="2">
        <v>0.08608024525569302</v>
      </c>
      <c r="D98" s="9">
        <v>69</v>
      </c>
      <c r="E98" s="33">
        <f t="shared" si="32"/>
        <v>920935.191685527</v>
      </c>
      <c r="F98" s="33">
        <f t="shared" si="33"/>
        <v>2326196.896507113</v>
      </c>
      <c r="G98" s="33">
        <f t="shared" si="34"/>
        <v>300981.58767264255</v>
      </c>
      <c r="H98" s="48">
        <f t="shared" si="35"/>
        <v>3548113.6758652823</v>
      </c>
      <c r="I98" s="49">
        <f t="shared" si="36"/>
        <v>79064.80831447302</v>
      </c>
      <c r="J98" s="33">
        <f t="shared" si="37"/>
        <v>-1326196.8965071128</v>
      </c>
      <c r="K98" s="33">
        <f t="shared" si="38"/>
        <v>699018.4123273575</v>
      </c>
      <c r="L98" s="23">
        <f t="shared" si="39"/>
        <v>-548113.6758652824</v>
      </c>
      <c r="M98" s="49">
        <f t="shared" si="40"/>
        <v>0</v>
      </c>
      <c r="N98" s="33">
        <f t="shared" si="41"/>
        <v>-1326196.8965071128</v>
      </c>
      <c r="O98" s="33">
        <f t="shared" si="42"/>
        <v>0</v>
      </c>
      <c r="P98" s="23">
        <f t="shared" si="43"/>
        <v>-1326196.8965071128</v>
      </c>
      <c r="Q98" s="55">
        <f t="shared" si="44"/>
        <v>54811.36758652824</v>
      </c>
      <c r="R98" s="49">
        <f t="shared" si="45"/>
        <v>0</v>
      </c>
      <c r="S98" s="33">
        <f t="shared" si="46"/>
        <v>54811.36758652825</v>
      </c>
      <c r="T98" s="56">
        <f t="shared" si="47"/>
        <v>0</v>
      </c>
      <c r="V98" s="63"/>
      <c r="W98" s="73"/>
      <c r="X98" s="33"/>
      <c r="Y98" s="33"/>
      <c r="Z98" s="33"/>
    </row>
    <row r="99" spans="1:26" ht="12.75">
      <c r="A99" s="2">
        <v>0.605415656161169</v>
      </c>
      <c r="B99" s="2">
        <v>0.998486158840663</v>
      </c>
      <c r="C99" s="2">
        <v>0.3438929741518306</v>
      </c>
      <c r="D99" s="9">
        <v>70</v>
      </c>
      <c r="E99" s="33">
        <f t="shared" si="32"/>
        <v>1035844.5475889343</v>
      </c>
      <c r="F99" s="33">
        <f t="shared" si="33"/>
        <v>3886296.53420237</v>
      </c>
      <c r="G99" s="33">
        <f t="shared" si="34"/>
        <v>590785.0346049825</v>
      </c>
      <c r="H99" s="48">
        <f t="shared" si="35"/>
        <v>5512926.1163962865</v>
      </c>
      <c r="I99" s="49">
        <f t="shared" si="36"/>
        <v>-35844.54758893431</v>
      </c>
      <c r="J99" s="33">
        <f t="shared" si="37"/>
        <v>-2886296.53420237</v>
      </c>
      <c r="K99" s="33">
        <f t="shared" si="38"/>
        <v>409214.9653950175</v>
      </c>
      <c r="L99" s="23">
        <f t="shared" si="39"/>
        <v>-2512926.1163962865</v>
      </c>
      <c r="M99" s="49">
        <f t="shared" si="40"/>
        <v>-35844.54758893431</v>
      </c>
      <c r="N99" s="33">
        <f t="shared" si="41"/>
        <v>-2886296.53420237</v>
      </c>
      <c r="O99" s="33">
        <f t="shared" si="42"/>
        <v>0</v>
      </c>
      <c r="P99" s="23">
        <f t="shared" si="43"/>
        <v>-2922141.081791304</v>
      </c>
      <c r="Q99" s="55">
        <f t="shared" si="44"/>
        <v>501246.25597151753</v>
      </c>
      <c r="R99" s="49">
        <f t="shared" si="45"/>
        <v>6148.555039968254</v>
      </c>
      <c r="S99" s="33">
        <f t="shared" si="46"/>
        <v>495097.70093154925</v>
      </c>
      <c r="T99" s="56">
        <f t="shared" si="47"/>
        <v>0</v>
      </c>
      <c r="V99" s="63"/>
      <c r="W99" s="73"/>
      <c r="X99" s="33"/>
      <c r="Y99" s="33"/>
      <c r="Z99" s="33"/>
    </row>
    <row r="100" spans="1:26" ht="12.75">
      <c r="A100" s="2">
        <v>0.5842261451285344</v>
      </c>
      <c r="B100" s="2">
        <v>0.8962983073366892</v>
      </c>
      <c r="C100" s="2">
        <v>0.757003353625108</v>
      </c>
      <c r="D100" s="9">
        <v>71</v>
      </c>
      <c r="E100" s="33">
        <f t="shared" si="32"/>
        <v>1018993.2179367923</v>
      </c>
      <c r="F100" s="33">
        <f t="shared" si="33"/>
        <v>1657596.7685318384</v>
      </c>
      <c r="G100" s="33">
        <f t="shared" si="34"/>
        <v>1274669.5169603052</v>
      </c>
      <c r="H100" s="48">
        <f t="shared" si="35"/>
        <v>3951259.503428936</v>
      </c>
      <c r="I100" s="49">
        <f t="shared" si="36"/>
        <v>-18993.217936792294</v>
      </c>
      <c r="J100" s="33">
        <f t="shared" si="37"/>
        <v>-657596.7685318384</v>
      </c>
      <c r="K100" s="33">
        <f t="shared" si="38"/>
        <v>-274669.51696030516</v>
      </c>
      <c r="L100" s="23">
        <f t="shared" si="39"/>
        <v>-951259.5034289359</v>
      </c>
      <c r="M100" s="49">
        <f t="shared" si="40"/>
        <v>-18993.217936792294</v>
      </c>
      <c r="N100" s="33">
        <f t="shared" si="41"/>
        <v>-657596.7685318384</v>
      </c>
      <c r="O100" s="33">
        <f t="shared" si="42"/>
        <v>-274669.51696030516</v>
      </c>
      <c r="P100" s="23">
        <f t="shared" si="43"/>
        <v>-951259.5034289359</v>
      </c>
      <c r="Q100" s="55">
        <f t="shared" si="44"/>
        <v>95125.9503428936</v>
      </c>
      <c r="R100" s="49">
        <f t="shared" si="45"/>
        <v>1899.3217936792296</v>
      </c>
      <c r="S100" s="33">
        <f t="shared" si="46"/>
        <v>65759.67685318385</v>
      </c>
      <c r="T100" s="56">
        <f t="shared" si="47"/>
        <v>27466.95169603052</v>
      </c>
      <c r="V100" s="63"/>
      <c r="W100" s="73"/>
      <c r="X100" s="33"/>
      <c r="Y100" s="33"/>
      <c r="Z100" s="33"/>
    </row>
    <row r="101" spans="1:26" ht="12.75">
      <c r="A101" s="2">
        <v>0.7412629521852292</v>
      </c>
      <c r="B101" s="2">
        <v>0.1547804111359321</v>
      </c>
      <c r="C101" s="2">
        <v>0.3097447659892085</v>
      </c>
      <c r="D101" s="9">
        <v>72</v>
      </c>
      <c r="E101" s="33">
        <f t="shared" si="32"/>
        <v>1160874.0044346687</v>
      </c>
      <c r="F101" s="33">
        <f t="shared" si="33"/>
        <v>530958.1913844665</v>
      </c>
      <c r="G101" s="33">
        <f t="shared" si="34"/>
        <v>552886.9326984829</v>
      </c>
      <c r="H101" s="48">
        <f t="shared" si="35"/>
        <v>2244719.1285176184</v>
      </c>
      <c r="I101" s="49">
        <f t="shared" si="36"/>
        <v>-160874.0044346687</v>
      </c>
      <c r="J101" s="33">
        <f t="shared" si="37"/>
        <v>469041.8086155335</v>
      </c>
      <c r="K101" s="33">
        <f t="shared" si="38"/>
        <v>447113.0673015171</v>
      </c>
      <c r="L101" s="23">
        <f t="shared" si="39"/>
        <v>755280.871482382</v>
      </c>
      <c r="M101" s="49">
        <f t="shared" si="40"/>
        <v>-160874.0044346687</v>
      </c>
      <c r="N101" s="33">
        <f t="shared" si="41"/>
        <v>0</v>
      </c>
      <c r="O101" s="33">
        <f t="shared" si="42"/>
        <v>0</v>
      </c>
      <c r="P101" s="23">
        <f t="shared" si="43"/>
        <v>-160874.0044346687</v>
      </c>
      <c r="Q101" s="55">
        <f t="shared" si="44"/>
        <v>0</v>
      </c>
      <c r="R101" s="49">
        <f t="shared" si="45"/>
        <v>0</v>
      </c>
      <c r="S101" s="33">
        <f t="shared" si="46"/>
        <v>0</v>
      </c>
      <c r="T101" s="56">
        <f t="shared" si="47"/>
        <v>0</v>
      </c>
      <c r="V101" s="63"/>
      <c r="W101" s="73"/>
      <c r="X101" s="33"/>
      <c r="Y101" s="33"/>
      <c r="Z101" s="33"/>
    </row>
    <row r="102" spans="1:26" ht="12.75">
      <c r="A102" s="2">
        <v>0.2146737800169327</v>
      </c>
      <c r="B102" s="2">
        <v>0.5225205462961815</v>
      </c>
      <c r="C102" s="2">
        <v>0.8856121747984957</v>
      </c>
      <c r="D102" s="9">
        <v>73</v>
      </c>
      <c r="E102" s="33">
        <f t="shared" si="32"/>
        <v>754203.8549644969</v>
      </c>
      <c r="F102" s="33">
        <f t="shared" si="33"/>
        <v>907774.1422057229</v>
      </c>
      <c r="G102" s="33">
        <f t="shared" si="34"/>
        <v>1817502.137039685</v>
      </c>
      <c r="H102" s="48">
        <f t="shared" si="35"/>
        <v>3479480.134209905</v>
      </c>
      <c r="I102" s="49">
        <f t="shared" si="36"/>
        <v>245796.14503550308</v>
      </c>
      <c r="J102" s="33">
        <f t="shared" si="37"/>
        <v>92225.85779427714</v>
      </c>
      <c r="K102" s="33">
        <f t="shared" si="38"/>
        <v>-817502.1370396849</v>
      </c>
      <c r="L102" s="23">
        <f t="shared" si="39"/>
        <v>-479480.1342099047</v>
      </c>
      <c r="M102" s="49">
        <f t="shared" si="40"/>
        <v>0</v>
      </c>
      <c r="N102" s="33">
        <f t="shared" si="41"/>
        <v>0</v>
      </c>
      <c r="O102" s="33">
        <f t="shared" si="42"/>
        <v>-817502.1370396849</v>
      </c>
      <c r="P102" s="23">
        <f t="shared" si="43"/>
        <v>-817502.1370396849</v>
      </c>
      <c r="Q102" s="55">
        <f t="shared" si="44"/>
        <v>47948.01342099047</v>
      </c>
      <c r="R102" s="49">
        <f t="shared" si="45"/>
        <v>0</v>
      </c>
      <c r="S102" s="33">
        <f t="shared" si="46"/>
        <v>0</v>
      </c>
      <c r="T102" s="56">
        <f t="shared" si="47"/>
        <v>47948.013420990465</v>
      </c>
      <c r="V102" s="63"/>
      <c r="W102" s="73"/>
      <c r="X102" s="33"/>
      <c r="Y102" s="33"/>
      <c r="Z102" s="33"/>
    </row>
    <row r="103" spans="1:26" ht="12.75">
      <c r="A103" s="2">
        <v>0.8084956960266991</v>
      </c>
      <c r="B103" s="2">
        <v>0.447557678212144</v>
      </c>
      <c r="C103" s="2">
        <v>0.6752847214660607</v>
      </c>
      <c r="D103" s="9">
        <v>74</v>
      </c>
      <c r="E103" s="33">
        <f t="shared" si="32"/>
        <v>1241983.7181919047</v>
      </c>
      <c r="F103" s="33">
        <f t="shared" si="33"/>
        <v>826201.036372985</v>
      </c>
      <c r="G103" s="33">
        <f t="shared" si="34"/>
        <v>1075932.135958337</v>
      </c>
      <c r="H103" s="48">
        <f t="shared" si="35"/>
        <v>3144116.890523227</v>
      </c>
      <c r="I103" s="49">
        <f t="shared" si="36"/>
        <v>-241983.7181919047</v>
      </c>
      <c r="J103" s="33">
        <f t="shared" si="37"/>
        <v>173798.963627015</v>
      </c>
      <c r="K103" s="33">
        <f t="shared" si="38"/>
        <v>-75932.13595833699</v>
      </c>
      <c r="L103" s="23">
        <f t="shared" si="39"/>
        <v>-144116.8905232267</v>
      </c>
      <c r="M103" s="49">
        <f t="shared" si="40"/>
        <v>-241983.7181919047</v>
      </c>
      <c r="N103" s="33">
        <f t="shared" si="41"/>
        <v>0</v>
      </c>
      <c r="O103" s="33">
        <f t="shared" si="42"/>
        <v>-75932.13595833699</v>
      </c>
      <c r="P103" s="23">
        <f t="shared" si="43"/>
        <v>-317915.8541502417</v>
      </c>
      <c r="Q103" s="55">
        <f t="shared" si="44"/>
        <v>14411.68905232267</v>
      </c>
      <c r="R103" s="49">
        <f t="shared" si="45"/>
        <v>10969.550768797215</v>
      </c>
      <c r="S103" s="33">
        <f t="shared" si="46"/>
        <v>0</v>
      </c>
      <c r="T103" s="56">
        <f t="shared" si="47"/>
        <v>3442.1382835254544</v>
      </c>
      <c r="V103" s="63"/>
      <c r="W103" s="73"/>
      <c r="X103" s="33"/>
      <c r="Y103" s="33"/>
      <c r="Z103" s="33"/>
    </row>
    <row r="104" spans="1:26" ht="12.75">
      <c r="A104" s="2">
        <v>0.18257651818180776</v>
      </c>
      <c r="B104" s="2">
        <v>0.29531206353397654</v>
      </c>
      <c r="C104" s="2">
        <v>0.47110296718363065</v>
      </c>
      <c r="D104" s="9">
        <v>75</v>
      </c>
      <c r="E104" s="33">
        <f t="shared" si="32"/>
        <v>728566.0987219189</v>
      </c>
      <c r="F104" s="33">
        <f t="shared" si="33"/>
        <v>674377.049032733</v>
      </c>
      <c r="G104" s="33">
        <f t="shared" si="34"/>
        <v>743974.6604325733</v>
      </c>
      <c r="H104" s="48">
        <f t="shared" si="35"/>
        <v>2146917.8081872254</v>
      </c>
      <c r="I104" s="49">
        <f t="shared" si="36"/>
        <v>271433.9012780811</v>
      </c>
      <c r="J104" s="33">
        <f t="shared" si="37"/>
        <v>325622.95096726704</v>
      </c>
      <c r="K104" s="33">
        <f t="shared" si="38"/>
        <v>256025.3395674267</v>
      </c>
      <c r="L104" s="23">
        <f t="shared" si="39"/>
        <v>853082.1918127749</v>
      </c>
      <c r="M104" s="49">
        <f t="shared" si="40"/>
        <v>0</v>
      </c>
      <c r="N104" s="33">
        <f t="shared" si="41"/>
        <v>0</v>
      </c>
      <c r="O104" s="33">
        <f t="shared" si="42"/>
        <v>0</v>
      </c>
      <c r="P104" s="23">
        <f t="shared" si="43"/>
        <v>0</v>
      </c>
      <c r="Q104" s="55">
        <f t="shared" si="44"/>
        <v>0</v>
      </c>
      <c r="R104" s="49">
        <f t="shared" si="45"/>
        <v>0</v>
      </c>
      <c r="S104" s="33">
        <f t="shared" si="46"/>
        <v>0</v>
      </c>
      <c r="T104" s="56">
        <f t="shared" si="47"/>
        <v>0</v>
      </c>
      <c r="V104" s="63"/>
      <c r="W104" s="73"/>
      <c r="X104" s="33"/>
      <c r="Y104" s="33"/>
      <c r="Z104" s="33"/>
    </row>
    <row r="105" spans="1:26" ht="12.75">
      <c r="A105" s="2">
        <v>0.9135677104366118</v>
      </c>
      <c r="B105" s="2">
        <v>0.3598111979642864</v>
      </c>
      <c r="C105" s="2">
        <v>0.9171022072567345</v>
      </c>
      <c r="D105" s="9">
        <v>76</v>
      </c>
      <c r="E105" s="33">
        <f t="shared" si="32"/>
        <v>1438954.8761267308</v>
      </c>
      <c r="F105" s="33">
        <f t="shared" si="33"/>
        <v>737505.4881719988</v>
      </c>
      <c r="G105" s="33">
        <f t="shared" si="34"/>
        <v>2064913.6551115082</v>
      </c>
      <c r="H105" s="48">
        <f t="shared" si="35"/>
        <v>4241374.019410238</v>
      </c>
      <c r="I105" s="49">
        <f t="shared" si="36"/>
        <v>-438954.8761267308</v>
      </c>
      <c r="J105" s="33">
        <f t="shared" si="37"/>
        <v>262494.51182800124</v>
      </c>
      <c r="K105" s="33">
        <f t="shared" si="38"/>
        <v>-1064913.6551115082</v>
      </c>
      <c r="L105" s="23">
        <f t="shared" si="39"/>
        <v>-1241374.0194102377</v>
      </c>
      <c r="M105" s="49">
        <f t="shared" si="40"/>
        <v>-438954.8761267308</v>
      </c>
      <c r="N105" s="33">
        <f t="shared" si="41"/>
        <v>0</v>
      </c>
      <c r="O105" s="33">
        <f t="shared" si="42"/>
        <v>-1064913.6551115082</v>
      </c>
      <c r="P105" s="23">
        <f t="shared" si="43"/>
        <v>-1503868.531238239</v>
      </c>
      <c r="Q105" s="55">
        <f t="shared" si="44"/>
        <v>124137.40194102377</v>
      </c>
      <c r="R105" s="49">
        <f t="shared" si="45"/>
        <v>36233.69779993355</v>
      </c>
      <c r="S105" s="33">
        <f t="shared" si="46"/>
        <v>0</v>
      </c>
      <c r="T105" s="56">
        <f t="shared" si="47"/>
        <v>87903.70414109022</v>
      </c>
      <c r="V105" s="63"/>
      <c r="W105" s="73"/>
      <c r="X105" s="33"/>
      <c r="Y105" s="33"/>
      <c r="Z105" s="33"/>
    </row>
    <row r="106" spans="1:26" ht="12.75">
      <c r="A106" s="2">
        <v>0.07210446838977091</v>
      </c>
      <c r="B106" s="2">
        <v>0.34931105594015505</v>
      </c>
      <c r="C106" s="2">
        <v>0.7952073882627102</v>
      </c>
      <c r="D106" s="9">
        <v>77</v>
      </c>
      <c r="E106" s="33">
        <f t="shared" si="32"/>
        <v>616875.174380866</v>
      </c>
      <c r="F106" s="33">
        <f t="shared" si="33"/>
        <v>727173.2150795831</v>
      </c>
      <c r="G106" s="33">
        <f t="shared" si="34"/>
        <v>1394082.701404547</v>
      </c>
      <c r="H106" s="48">
        <f t="shared" si="35"/>
        <v>2738131.0908649964</v>
      </c>
      <c r="I106" s="49">
        <f t="shared" si="36"/>
        <v>383124.825619134</v>
      </c>
      <c r="J106" s="33">
        <f t="shared" si="37"/>
        <v>272826.7849204169</v>
      </c>
      <c r="K106" s="33">
        <f t="shared" si="38"/>
        <v>-394082.7014045471</v>
      </c>
      <c r="L106" s="23">
        <f t="shared" si="39"/>
        <v>261868.9091350038</v>
      </c>
      <c r="M106" s="49">
        <f t="shared" si="40"/>
        <v>0</v>
      </c>
      <c r="N106" s="33">
        <f t="shared" si="41"/>
        <v>0</v>
      </c>
      <c r="O106" s="33">
        <f t="shared" si="42"/>
        <v>-394082.7014045471</v>
      </c>
      <c r="P106" s="23">
        <f t="shared" si="43"/>
        <v>-394082.7014045471</v>
      </c>
      <c r="Q106" s="55">
        <f t="shared" si="44"/>
        <v>0</v>
      </c>
      <c r="R106" s="49">
        <f t="shared" si="45"/>
        <v>0</v>
      </c>
      <c r="S106" s="33">
        <f t="shared" si="46"/>
        <v>0</v>
      </c>
      <c r="T106" s="56">
        <f t="shared" si="47"/>
        <v>0</v>
      </c>
      <c r="V106" s="63"/>
      <c r="W106" s="73"/>
      <c r="X106" s="33"/>
      <c r="Y106" s="33"/>
      <c r="Z106" s="33"/>
    </row>
    <row r="107" spans="1:26" ht="12.75">
      <c r="A107" s="2">
        <v>0.9430871280768933</v>
      </c>
      <c r="B107" s="2">
        <v>0.27001184316931326</v>
      </c>
      <c r="C107" s="2">
        <v>0.997638765825519</v>
      </c>
      <c r="D107" s="9">
        <v>78</v>
      </c>
      <c r="E107" s="33">
        <f t="shared" si="32"/>
        <v>1536287.2441805955</v>
      </c>
      <c r="F107" s="33">
        <f t="shared" si="33"/>
        <v>649606.4334060298</v>
      </c>
      <c r="G107" s="33">
        <f t="shared" si="34"/>
        <v>5656274.592962115</v>
      </c>
      <c r="H107" s="48">
        <f t="shared" si="35"/>
        <v>7842168.27054874</v>
      </c>
      <c r="I107" s="49">
        <f t="shared" si="36"/>
        <v>-536287.2441805955</v>
      </c>
      <c r="J107" s="33">
        <f t="shared" si="37"/>
        <v>350393.5665939702</v>
      </c>
      <c r="K107" s="33">
        <f t="shared" si="38"/>
        <v>-4656274.592962115</v>
      </c>
      <c r="L107" s="23">
        <f t="shared" si="39"/>
        <v>-4842168.27054874</v>
      </c>
      <c r="M107" s="49">
        <f t="shared" si="40"/>
        <v>-536287.2441805955</v>
      </c>
      <c r="N107" s="33">
        <f t="shared" si="41"/>
        <v>0</v>
      </c>
      <c r="O107" s="33">
        <f t="shared" si="42"/>
        <v>-4656274.592962115</v>
      </c>
      <c r="P107" s="23">
        <f t="shared" si="43"/>
        <v>-5192561.837142711</v>
      </c>
      <c r="Q107" s="55">
        <f t="shared" si="44"/>
        <v>1200018.9022172538</v>
      </c>
      <c r="R107" s="49">
        <f t="shared" si="45"/>
        <v>123937.82687985105</v>
      </c>
      <c r="S107" s="33">
        <f t="shared" si="46"/>
        <v>0</v>
      </c>
      <c r="T107" s="56">
        <f t="shared" si="47"/>
        <v>1076081.0753374028</v>
      </c>
      <c r="V107" s="63"/>
      <c r="W107" s="73"/>
      <c r="X107" s="33"/>
      <c r="Y107" s="33"/>
      <c r="Z107" s="33"/>
    </row>
    <row r="108" spans="1:26" ht="12.75">
      <c r="A108" s="2">
        <v>0.021646172422343568</v>
      </c>
      <c r="B108" s="2">
        <v>0.7983863598361822</v>
      </c>
      <c r="C108" s="2">
        <v>0.16376695114562612</v>
      </c>
      <c r="D108" s="9">
        <v>79</v>
      </c>
      <c r="E108" s="33">
        <f t="shared" si="32"/>
        <v>521386.56358587503</v>
      </c>
      <c r="F108" s="33">
        <f t="shared" si="33"/>
        <v>1340356.5707430847</v>
      </c>
      <c r="G108" s="33">
        <f t="shared" si="34"/>
        <v>394409.6137143079</v>
      </c>
      <c r="H108" s="48">
        <f t="shared" si="35"/>
        <v>2256152.7480432675</v>
      </c>
      <c r="I108" s="49">
        <f t="shared" si="36"/>
        <v>478613.43641412497</v>
      </c>
      <c r="J108" s="33">
        <f t="shared" si="37"/>
        <v>-340356.57074308465</v>
      </c>
      <c r="K108" s="33">
        <f t="shared" si="38"/>
        <v>605590.3862856921</v>
      </c>
      <c r="L108" s="23">
        <f t="shared" si="39"/>
        <v>743847.2519567325</v>
      </c>
      <c r="M108" s="49">
        <f t="shared" si="40"/>
        <v>0</v>
      </c>
      <c r="N108" s="33">
        <f t="shared" si="41"/>
        <v>-340356.57074308465</v>
      </c>
      <c r="O108" s="33">
        <f t="shared" si="42"/>
        <v>0</v>
      </c>
      <c r="P108" s="23">
        <f t="shared" si="43"/>
        <v>-340356.57074308465</v>
      </c>
      <c r="Q108" s="55">
        <f t="shared" si="44"/>
        <v>0</v>
      </c>
      <c r="R108" s="49">
        <f t="shared" si="45"/>
        <v>0</v>
      </c>
      <c r="S108" s="33">
        <f t="shared" si="46"/>
        <v>0</v>
      </c>
      <c r="T108" s="56">
        <f t="shared" si="47"/>
        <v>0</v>
      </c>
      <c r="V108" s="63"/>
      <c r="W108" s="73"/>
      <c r="X108" s="33"/>
      <c r="Y108" s="33"/>
      <c r="Z108" s="33"/>
    </row>
    <row r="109" spans="1:26" ht="12.75">
      <c r="A109" s="2">
        <v>0.5665542011940874</v>
      </c>
      <c r="B109" s="2">
        <v>0.3401369271322796</v>
      </c>
      <c r="C109" s="2">
        <v>0.696088366118045</v>
      </c>
      <c r="D109" s="9">
        <v>80</v>
      </c>
      <c r="E109" s="33">
        <f t="shared" si="32"/>
        <v>1005296.4069636556</v>
      </c>
      <c r="F109" s="33">
        <f t="shared" si="33"/>
        <v>718173.0446769899</v>
      </c>
      <c r="G109" s="33">
        <f t="shared" si="34"/>
        <v>1121007.8522306688</v>
      </c>
      <c r="H109" s="48">
        <f t="shared" si="35"/>
        <v>2844477.303871314</v>
      </c>
      <c r="I109" s="49">
        <f t="shared" si="36"/>
        <v>-5296.406963655609</v>
      </c>
      <c r="J109" s="33">
        <f t="shared" si="37"/>
        <v>281826.9553230101</v>
      </c>
      <c r="K109" s="33">
        <f t="shared" si="38"/>
        <v>-121007.85223066877</v>
      </c>
      <c r="L109" s="23">
        <f t="shared" si="39"/>
        <v>155522.69612868573</v>
      </c>
      <c r="M109" s="49">
        <f t="shared" si="40"/>
        <v>-5296.406963655609</v>
      </c>
      <c r="N109" s="33">
        <f t="shared" si="41"/>
        <v>0</v>
      </c>
      <c r="O109" s="33">
        <f t="shared" si="42"/>
        <v>-121007.85223066877</v>
      </c>
      <c r="P109" s="23">
        <f t="shared" si="43"/>
        <v>-126304.25919432438</v>
      </c>
      <c r="Q109" s="55">
        <f t="shared" si="44"/>
        <v>0</v>
      </c>
      <c r="R109" s="49">
        <f t="shared" si="45"/>
        <v>0</v>
      </c>
      <c r="S109" s="33">
        <f t="shared" si="46"/>
        <v>0</v>
      </c>
      <c r="T109" s="56">
        <f t="shared" si="47"/>
        <v>0</v>
      </c>
      <c r="V109" s="63"/>
      <c r="W109" s="73"/>
      <c r="X109" s="33"/>
      <c r="Y109" s="33"/>
      <c r="Z109" s="33"/>
    </row>
    <row r="110" spans="1:26" ht="12.75">
      <c r="A110" s="2">
        <v>0.4951706453202602</v>
      </c>
      <c r="B110" s="2">
        <v>0.28223469027569514</v>
      </c>
      <c r="C110" s="2">
        <v>0.03822019760200601</v>
      </c>
      <c r="D110" s="9">
        <v>81</v>
      </c>
      <c r="E110" s="33">
        <f t="shared" si="32"/>
        <v>952531.8751681807</v>
      </c>
      <c r="F110" s="33">
        <f t="shared" si="33"/>
        <v>661590.919555698</v>
      </c>
      <c r="G110" s="33">
        <f t="shared" si="34"/>
        <v>226455.515814289</v>
      </c>
      <c r="H110" s="48">
        <f t="shared" si="35"/>
        <v>1840578.3105381676</v>
      </c>
      <c r="I110" s="49">
        <f t="shared" si="36"/>
        <v>47468.124831819325</v>
      </c>
      <c r="J110" s="33">
        <f t="shared" si="37"/>
        <v>338409.08044430194</v>
      </c>
      <c r="K110" s="33">
        <f t="shared" si="38"/>
        <v>773544.484185711</v>
      </c>
      <c r="L110" s="23">
        <f t="shared" si="39"/>
        <v>1159421.6894618324</v>
      </c>
      <c r="M110" s="49">
        <f t="shared" si="40"/>
        <v>0</v>
      </c>
      <c r="N110" s="33">
        <f t="shared" si="41"/>
        <v>0</v>
      </c>
      <c r="O110" s="33">
        <f t="shared" si="42"/>
        <v>0</v>
      </c>
      <c r="P110" s="23">
        <f t="shared" si="43"/>
        <v>0</v>
      </c>
      <c r="Q110" s="55">
        <f t="shared" si="44"/>
        <v>0</v>
      </c>
      <c r="R110" s="49">
        <f t="shared" si="45"/>
        <v>0</v>
      </c>
      <c r="S110" s="33">
        <f t="shared" si="46"/>
        <v>0</v>
      </c>
      <c r="T110" s="56">
        <f t="shared" si="47"/>
        <v>0</v>
      </c>
      <c r="V110" s="63"/>
      <c r="W110" s="73"/>
      <c r="X110" s="33"/>
      <c r="Y110" s="33"/>
      <c r="Z110" s="33"/>
    </row>
    <row r="111" spans="1:26" ht="12.75">
      <c r="A111" s="2">
        <v>0.571887649301043</v>
      </c>
      <c r="B111" s="2">
        <v>0.7199307855429713</v>
      </c>
      <c r="C111" s="2">
        <v>0.6515718175211034</v>
      </c>
      <c r="D111" s="9">
        <v>82</v>
      </c>
      <c r="E111" s="33">
        <f t="shared" si="32"/>
        <v>1009398.499241755</v>
      </c>
      <c r="F111" s="33">
        <f t="shared" si="33"/>
        <v>1180948.5279479863</v>
      </c>
      <c r="G111" s="33">
        <f t="shared" si="34"/>
        <v>1028084.4075044498</v>
      </c>
      <c r="H111" s="48">
        <f t="shared" si="35"/>
        <v>3218431.4346941914</v>
      </c>
      <c r="I111" s="49">
        <f t="shared" si="36"/>
        <v>-9398.499241754995</v>
      </c>
      <c r="J111" s="33">
        <f t="shared" si="37"/>
        <v>-180948.52794798627</v>
      </c>
      <c r="K111" s="33">
        <f t="shared" si="38"/>
        <v>-28084.40750444983</v>
      </c>
      <c r="L111" s="23">
        <f t="shared" si="39"/>
        <v>-218431.4346941911</v>
      </c>
      <c r="M111" s="49">
        <f t="shared" si="40"/>
        <v>-9398.499241754995</v>
      </c>
      <c r="N111" s="33">
        <f t="shared" si="41"/>
        <v>-180948.52794798627</v>
      </c>
      <c r="O111" s="33">
        <f t="shared" si="42"/>
        <v>-28084.40750444983</v>
      </c>
      <c r="P111" s="23">
        <f t="shared" si="43"/>
        <v>-218431.4346941911</v>
      </c>
      <c r="Q111" s="55">
        <f t="shared" si="44"/>
        <v>21843.143469419112</v>
      </c>
      <c r="R111" s="49">
        <f t="shared" si="45"/>
        <v>939.8499241754996</v>
      </c>
      <c r="S111" s="33">
        <f t="shared" si="46"/>
        <v>18094.85279479863</v>
      </c>
      <c r="T111" s="56">
        <f t="shared" si="47"/>
        <v>2808.4407504449837</v>
      </c>
      <c r="V111" s="63"/>
      <c r="W111" s="73"/>
      <c r="X111" s="33"/>
      <c r="Y111" s="33"/>
      <c r="Z111" s="33"/>
    </row>
    <row r="112" spans="1:26" ht="12.75">
      <c r="A112" s="2">
        <v>0.2981468747562972</v>
      </c>
      <c r="B112" s="2">
        <v>0.3117839815947787</v>
      </c>
      <c r="C112" s="2">
        <v>0.2418102423217512</v>
      </c>
      <c r="D112" s="9">
        <v>83</v>
      </c>
      <c r="E112" s="33">
        <f t="shared" si="32"/>
        <v>815526.522757401</v>
      </c>
      <c r="F112" s="33">
        <f t="shared" si="33"/>
        <v>690458.1180950742</v>
      </c>
      <c r="G112" s="33">
        <f t="shared" si="34"/>
        <v>479340.55273618636</v>
      </c>
      <c r="H112" s="48">
        <f t="shared" si="35"/>
        <v>1985325.1935886615</v>
      </c>
      <c r="I112" s="49">
        <f t="shared" si="36"/>
        <v>184473.477242599</v>
      </c>
      <c r="J112" s="33">
        <f t="shared" si="37"/>
        <v>309541.8819049258</v>
      </c>
      <c r="K112" s="33">
        <f t="shared" si="38"/>
        <v>520659.44726381364</v>
      </c>
      <c r="L112" s="23">
        <f t="shared" si="39"/>
        <v>1014674.8064113385</v>
      </c>
      <c r="M112" s="49">
        <f t="shared" si="40"/>
        <v>0</v>
      </c>
      <c r="N112" s="33">
        <f t="shared" si="41"/>
        <v>0</v>
      </c>
      <c r="O112" s="33">
        <f t="shared" si="42"/>
        <v>0</v>
      </c>
      <c r="P112" s="23">
        <f t="shared" si="43"/>
        <v>0</v>
      </c>
      <c r="Q112" s="55">
        <f t="shared" si="44"/>
        <v>0</v>
      </c>
      <c r="R112" s="49">
        <f t="shared" si="45"/>
        <v>0</v>
      </c>
      <c r="S112" s="33">
        <f t="shared" si="46"/>
        <v>0</v>
      </c>
      <c r="T112" s="56">
        <f t="shared" si="47"/>
        <v>0</v>
      </c>
      <c r="V112" s="63"/>
      <c r="W112" s="73"/>
      <c r="X112" s="33"/>
      <c r="Y112" s="33"/>
      <c r="Z112" s="33"/>
    </row>
    <row r="113" spans="1:26" ht="12.75">
      <c r="A113" s="2">
        <v>0.029716841918435266</v>
      </c>
      <c r="B113" s="2">
        <v>0.060431480952748584</v>
      </c>
      <c r="C113" s="2">
        <v>0.7089014369438446</v>
      </c>
      <c r="D113" s="9">
        <v>84</v>
      </c>
      <c r="E113" s="33">
        <f t="shared" si="32"/>
        <v>543083.9026288361</v>
      </c>
      <c r="F113" s="33">
        <f t="shared" si="33"/>
        <v>406333.5925650821</v>
      </c>
      <c r="G113" s="33">
        <f t="shared" si="34"/>
        <v>1150417.3261487433</v>
      </c>
      <c r="H113" s="48">
        <f t="shared" si="35"/>
        <v>2099834.8213426615</v>
      </c>
      <c r="I113" s="49">
        <f t="shared" si="36"/>
        <v>456916.0973711639</v>
      </c>
      <c r="J113" s="33">
        <f t="shared" si="37"/>
        <v>593666.407434918</v>
      </c>
      <c r="K113" s="33">
        <f t="shared" si="38"/>
        <v>-150417.32614874328</v>
      </c>
      <c r="L113" s="23">
        <f t="shared" si="39"/>
        <v>900165.1786573385</v>
      </c>
      <c r="M113" s="49">
        <f t="shared" si="40"/>
        <v>0</v>
      </c>
      <c r="N113" s="33">
        <f t="shared" si="41"/>
        <v>0</v>
      </c>
      <c r="O113" s="33">
        <f t="shared" si="42"/>
        <v>-150417.32614874328</v>
      </c>
      <c r="P113" s="23">
        <f t="shared" si="43"/>
        <v>-150417.32614874328</v>
      </c>
      <c r="Q113" s="55">
        <f t="shared" si="44"/>
        <v>0</v>
      </c>
      <c r="R113" s="49">
        <f t="shared" si="45"/>
        <v>0</v>
      </c>
      <c r="S113" s="33">
        <f t="shared" si="46"/>
        <v>0</v>
      </c>
      <c r="T113" s="56">
        <f t="shared" si="47"/>
        <v>0</v>
      </c>
      <c r="V113" s="63"/>
      <c r="W113" s="73"/>
      <c r="X113" s="33"/>
      <c r="Y113" s="33"/>
      <c r="Z113" s="33"/>
    </row>
    <row r="114" spans="1:26" ht="12.75">
      <c r="A114" s="2">
        <v>0.3323392254973645</v>
      </c>
      <c r="B114" s="2">
        <v>0.11486060961674283</v>
      </c>
      <c r="C114" s="2">
        <v>0.257374046031293</v>
      </c>
      <c r="D114" s="9">
        <v>85</v>
      </c>
      <c r="E114" s="33">
        <f t="shared" si="32"/>
        <v>839424.370177947</v>
      </c>
      <c r="F114" s="33">
        <f t="shared" si="33"/>
        <v>484063.7588106293</v>
      </c>
      <c r="G114" s="33">
        <f t="shared" si="34"/>
        <v>496077.24681275507</v>
      </c>
      <c r="H114" s="48">
        <f t="shared" si="35"/>
        <v>1819565.3758013314</v>
      </c>
      <c r="I114" s="49">
        <f t="shared" si="36"/>
        <v>160575.62982205302</v>
      </c>
      <c r="J114" s="33">
        <f t="shared" si="37"/>
        <v>515936.2411893707</v>
      </c>
      <c r="K114" s="33">
        <f t="shared" si="38"/>
        <v>503922.75318724493</v>
      </c>
      <c r="L114" s="23">
        <f t="shared" si="39"/>
        <v>1180434.6241986686</v>
      </c>
      <c r="M114" s="49">
        <f t="shared" si="40"/>
        <v>0</v>
      </c>
      <c r="N114" s="33">
        <f t="shared" si="41"/>
        <v>0</v>
      </c>
      <c r="O114" s="33">
        <f t="shared" si="42"/>
        <v>0</v>
      </c>
      <c r="P114" s="23">
        <f t="shared" si="43"/>
        <v>0</v>
      </c>
      <c r="Q114" s="55">
        <f t="shared" si="44"/>
        <v>0</v>
      </c>
      <c r="R114" s="49">
        <f t="shared" si="45"/>
        <v>0</v>
      </c>
      <c r="S114" s="33">
        <f t="shared" si="46"/>
        <v>0</v>
      </c>
      <c r="T114" s="56">
        <f t="shared" si="47"/>
        <v>0</v>
      </c>
      <c r="V114" s="63"/>
      <c r="W114" s="73"/>
      <c r="X114" s="33"/>
      <c r="Y114" s="33"/>
      <c r="Z114" s="33"/>
    </row>
    <row r="115" spans="1:26" ht="12.75">
      <c r="A115" s="2">
        <v>0.8818330733284665</v>
      </c>
      <c r="B115" s="2">
        <v>0.6939401588694869</v>
      </c>
      <c r="C115" s="2">
        <v>0.3976272572308499</v>
      </c>
      <c r="D115" s="9">
        <v>86</v>
      </c>
      <c r="E115" s="33">
        <f t="shared" si="32"/>
        <v>1363779.7012024624</v>
      </c>
      <c r="F115" s="33">
        <f t="shared" si="33"/>
        <v>1137149.8935129584</v>
      </c>
      <c r="G115" s="33">
        <f t="shared" si="34"/>
        <v>652694.9347966872</v>
      </c>
      <c r="H115" s="48">
        <f t="shared" si="35"/>
        <v>3153624.5295121083</v>
      </c>
      <c r="I115" s="49">
        <f t="shared" si="36"/>
        <v>-363779.7012024624</v>
      </c>
      <c r="J115" s="33">
        <f t="shared" si="37"/>
        <v>-137149.89351295843</v>
      </c>
      <c r="K115" s="33">
        <f t="shared" si="38"/>
        <v>347305.0652033128</v>
      </c>
      <c r="L115" s="23">
        <f t="shared" si="39"/>
        <v>-153624.52951210807</v>
      </c>
      <c r="M115" s="49">
        <f t="shared" si="40"/>
        <v>-363779.7012024624</v>
      </c>
      <c r="N115" s="33">
        <f t="shared" si="41"/>
        <v>-137149.89351295843</v>
      </c>
      <c r="O115" s="33">
        <f t="shared" si="42"/>
        <v>0</v>
      </c>
      <c r="P115" s="23">
        <f t="shared" si="43"/>
        <v>-500929.59471542086</v>
      </c>
      <c r="Q115" s="55">
        <f t="shared" si="44"/>
        <v>15362.452951210807</v>
      </c>
      <c r="R115" s="49">
        <f t="shared" si="45"/>
        <v>11156.3553107762</v>
      </c>
      <c r="S115" s="33">
        <f t="shared" si="46"/>
        <v>4206.097640434608</v>
      </c>
      <c r="T115" s="56">
        <f t="shared" si="47"/>
        <v>0</v>
      </c>
      <c r="V115" s="63"/>
      <c r="W115" s="73"/>
      <c r="X115" s="33"/>
      <c r="Y115" s="33"/>
      <c r="Z115" s="33"/>
    </row>
    <row r="116" spans="1:26" ht="12.75">
      <c r="A116" s="2">
        <v>0.30862026417693156</v>
      </c>
      <c r="B116" s="2">
        <v>0.17094148164483114</v>
      </c>
      <c r="C116" s="2">
        <v>0.02761823388661777</v>
      </c>
      <c r="D116" s="9">
        <v>87</v>
      </c>
      <c r="E116" s="33">
        <f t="shared" si="32"/>
        <v>822892.6595951434</v>
      </c>
      <c r="F116" s="33">
        <f t="shared" si="33"/>
        <v>548687.7973338787</v>
      </c>
      <c r="G116" s="33">
        <f t="shared" si="34"/>
        <v>204557.112038933</v>
      </c>
      <c r="H116" s="48">
        <f t="shared" si="35"/>
        <v>1576137.568967955</v>
      </c>
      <c r="I116" s="49">
        <f t="shared" si="36"/>
        <v>177107.3404048566</v>
      </c>
      <c r="J116" s="33">
        <f t="shared" si="37"/>
        <v>451312.2026661213</v>
      </c>
      <c r="K116" s="33">
        <f t="shared" si="38"/>
        <v>795442.887961067</v>
      </c>
      <c r="L116" s="23">
        <f t="shared" si="39"/>
        <v>1423862.4310320448</v>
      </c>
      <c r="M116" s="49">
        <f t="shared" si="40"/>
        <v>0</v>
      </c>
      <c r="N116" s="33">
        <f t="shared" si="41"/>
        <v>0</v>
      </c>
      <c r="O116" s="33">
        <f t="shared" si="42"/>
        <v>0</v>
      </c>
      <c r="P116" s="23">
        <f t="shared" si="43"/>
        <v>0</v>
      </c>
      <c r="Q116" s="55">
        <f t="shared" si="44"/>
        <v>0</v>
      </c>
      <c r="R116" s="49">
        <f t="shared" si="45"/>
        <v>0</v>
      </c>
      <c r="S116" s="33">
        <f t="shared" si="46"/>
        <v>0</v>
      </c>
      <c r="T116" s="56">
        <f t="shared" si="47"/>
        <v>0</v>
      </c>
      <c r="V116" s="63"/>
      <c r="W116" s="73"/>
      <c r="X116" s="33"/>
      <c r="Y116" s="33"/>
      <c r="Z116" s="33"/>
    </row>
    <row r="117" spans="1:26" ht="12.75">
      <c r="A117" s="2">
        <v>0.45000200047313127</v>
      </c>
      <c r="B117" s="2">
        <v>0.6809736466221974</v>
      </c>
      <c r="C117" s="2">
        <v>0.053510476600593826</v>
      </c>
      <c r="D117" s="9">
        <v>88</v>
      </c>
      <c r="E117" s="33">
        <f t="shared" si="32"/>
        <v>920630.1591650032</v>
      </c>
      <c r="F117" s="33">
        <f t="shared" si="33"/>
        <v>1116514.2884577934</v>
      </c>
      <c r="G117" s="33">
        <f t="shared" si="34"/>
        <v>253292.53163433418</v>
      </c>
      <c r="H117" s="48">
        <f t="shared" si="35"/>
        <v>2290436.9792571305</v>
      </c>
      <c r="I117" s="49">
        <f t="shared" si="36"/>
        <v>79369.84083499678</v>
      </c>
      <c r="J117" s="33">
        <f t="shared" si="37"/>
        <v>-116514.28845779342</v>
      </c>
      <c r="K117" s="33">
        <f t="shared" si="38"/>
        <v>746707.4683656658</v>
      </c>
      <c r="L117" s="23">
        <f t="shared" si="39"/>
        <v>709563.0207428691</v>
      </c>
      <c r="M117" s="49">
        <f t="shared" si="40"/>
        <v>0</v>
      </c>
      <c r="N117" s="33">
        <f t="shared" si="41"/>
        <v>-116514.28845779342</v>
      </c>
      <c r="O117" s="33">
        <f t="shared" si="42"/>
        <v>0</v>
      </c>
      <c r="P117" s="23">
        <f t="shared" si="43"/>
        <v>-116514.28845779342</v>
      </c>
      <c r="Q117" s="55">
        <f t="shared" si="44"/>
        <v>0</v>
      </c>
      <c r="R117" s="49">
        <f t="shared" si="45"/>
        <v>0</v>
      </c>
      <c r="S117" s="33">
        <f t="shared" si="46"/>
        <v>0</v>
      </c>
      <c r="T117" s="56">
        <f t="shared" si="47"/>
        <v>0</v>
      </c>
      <c r="V117" s="63"/>
      <c r="W117" s="73"/>
      <c r="X117" s="33"/>
      <c r="Y117" s="33"/>
      <c r="Z117" s="33"/>
    </row>
    <row r="118" spans="1:26" ht="12.75">
      <c r="A118" s="2">
        <v>0.7377176944319646</v>
      </c>
      <c r="B118" s="2">
        <v>0.33680401632389056</v>
      </c>
      <c r="C118" s="2">
        <v>0.9635713169292377</v>
      </c>
      <c r="D118" s="9">
        <v>89</v>
      </c>
      <c r="E118" s="33">
        <f t="shared" si="32"/>
        <v>1157077.5828069157</v>
      </c>
      <c r="F118" s="33">
        <f t="shared" si="33"/>
        <v>714908.5169403923</v>
      </c>
      <c r="G118" s="33">
        <f t="shared" si="34"/>
        <v>2747265.943765374</v>
      </c>
      <c r="H118" s="48">
        <f t="shared" si="35"/>
        <v>4619252.0435126815</v>
      </c>
      <c r="I118" s="49">
        <f t="shared" si="36"/>
        <v>-157077.58280691574</v>
      </c>
      <c r="J118" s="33">
        <f t="shared" si="37"/>
        <v>285091.4830596077</v>
      </c>
      <c r="K118" s="33">
        <f t="shared" si="38"/>
        <v>-1747265.943765374</v>
      </c>
      <c r="L118" s="23">
        <f t="shared" si="39"/>
        <v>-1619252.043512682</v>
      </c>
      <c r="M118" s="49">
        <f t="shared" si="40"/>
        <v>-157077.58280691574</v>
      </c>
      <c r="N118" s="33">
        <f t="shared" si="41"/>
        <v>0</v>
      </c>
      <c r="O118" s="33">
        <f t="shared" si="42"/>
        <v>-1747265.943765374</v>
      </c>
      <c r="P118" s="23">
        <f t="shared" si="43"/>
        <v>-1904343.5265722896</v>
      </c>
      <c r="Q118" s="55">
        <f t="shared" si="44"/>
        <v>233144.03410643616</v>
      </c>
      <c r="R118" s="49">
        <f t="shared" si="45"/>
        <v>19230.61717189708</v>
      </c>
      <c r="S118" s="33">
        <f t="shared" si="46"/>
        <v>0</v>
      </c>
      <c r="T118" s="56">
        <f t="shared" si="47"/>
        <v>213913.4169345391</v>
      </c>
      <c r="V118" s="63"/>
      <c r="W118" s="73"/>
      <c r="X118" s="33"/>
      <c r="Y118" s="33"/>
      <c r="Z118" s="33"/>
    </row>
    <row r="119" spans="1:26" ht="12.75">
      <c r="A119" s="2">
        <v>0.44523056204343003</v>
      </c>
      <c r="B119" s="2">
        <v>0.820676828526361</v>
      </c>
      <c r="C119" s="2">
        <v>0.0784599573917264</v>
      </c>
      <c r="D119" s="9">
        <v>90</v>
      </c>
      <c r="E119" s="33">
        <f t="shared" si="32"/>
        <v>917304.1124416839</v>
      </c>
      <c r="F119" s="33">
        <f t="shared" si="33"/>
        <v>1396506.496945584</v>
      </c>
      <c r="G119" s="33">
        <f t="shared" si="34"/>
        <v>290586.2459937767</v>
      </c>
      <c r="H119" s="48">
        <f t="shared" si="35"/>
        <v>2604396.8553810446</v>
      </c>
      <c r="I119" s="49">
        <f t="shared" si="36"/>
        <v>82695.88755831611</v>
      </c>
      <c r="J119" s="33">
        <f t="shared" si="37"/>
        <v>-396506.49694558396</v>
      </c>
      <c r="K119" s="33">
        <f t="shared" si="38"/>
        <v>709413.7540062233</v>
      </c>
      <c r="L119" s="23">
        <f t="shared" si="39"/>
        <v>395603.14461895544</v>
      </c>
      <c r="M119" s="49">
        <f t="shared" si="40"/>
        <v>0</v>
      </c>
      <c r="N119" s="33">
        <f t="shared" si="41"/>
        <v>-396506.49694558396</v>
      </c>
      <c r="O119" s="33">
        <f t="shared" si="42"/>
        <v>0</v>
      </c>
      <c r="P119" s="23">
        <f t="shared" si="43"/>
        <v>-396506.49694558396</v>
      </c>
      <c r="Q119" s="55">
        <f t="shared" si="44"/>
        <v>0</v>
      </c>
      <c r="R119" s="49">
        <f t="shared" si="45"/>
        <v>0</v>
      </c>
      <c r="S119" s="33">
        <f t="shared" si="46"/>
        <v>0</v>
      </c>
      <c r="T119" s="56">
        <f t="shared" si="47"/>
        <v>0</v>
      </c>
      <c r="V119" s="63"/>
      <c r="W119" s="73"/>
      <c r="X119" s="33"/>
      <c r="Y119" s="33"/>
      <c r="Z119" s="33"/>
    </row>
    <row r="120" spans="1:26" ht="12.75">
      <c r="A120" s="2">
        <v>0.7665685441449563</v>
      </c>
      <c r="B120" s="2">
        <v>0.6809990476162451</v>
      </c>
      <c r="C120" s="2">
        <v>0.3029736391429205</v>
      </c>
      <c r="D120" s="9">
        <v>91</v>
      </c>
      <c r="E120" s="33">
        <f t="shared" si="32"/>
        <v>1189196.452514576</v>
      </c>
      <c r="F120" s="33">
        <f t="shared" si="33"/>
        <v>1116553.9933633313</v>
      </c>
      <c r="G120" s="33">
        <f t="shared" si="34"/>
        <v>545470.2973809399</v>
      </c>
      <c r="H120" s="48">
        <f t="shared" si="35"/>
        <v>2851220.7432588474</v>
      </c>
      <c r="I120" s="49">
        <f t="shared" si="36"/>
        <v>-189196.45251457603</v>
      </c>
      <c r="J120" s="33">
        <f t="shared" si="37"/>
        <v>-116553.9933633313</v>
      </c>
      <c r="K120" s="33">
        <f t="shared" si="38"/>
        <v>454529.70261906006</v>
      </c>
      <c r="L120" s="23">
        <f t="shared" si="39"/>
        <v>148779.25674115273</v>
      </c>
      <c r="M120" s="49">
        <f t="shared" si="40"/>
        <v>-189196.45251457603</v>
      </c>
      <c r="N120" s="33">
        <f t="shared" si="41"/>
        <v>-116553.9933633313</v>
      </c>
      <c r="O120" s="33">
        <f t="shared" si="42"/>
        <v>0</v>
      </c>
      <c r="P120" s="23">
        <f t="shared" si="43"/>
        <v>-305750.44587790733</v>
      </c>
      <c r="Q120" s="55">
        <f t="shared" si="44"/>
        <v>0</v>
      </c>
      <c r="R120" s="49">
        <f t="shared" si="45"/>
        <v>0</v>
      </c>
      <c r="S120" s="33">
        <f t="shared" si="46"/>
        <v>0</v>
      </c>
      <c r="T120" s="56">
        <f t="shared" si="47"/>
        <v>0</v>
      </c>
      <c r="V120" s="63"/>
      <c r="W120" s="73"/>
      <c r="X120" s="33"/>
      <c r="Y120" s="33"/>
      <c r="Z120" s="33"/>
    </row>
    <row r="121" spans="1:26" ht="12.75">
      <c r="A121" s="2">
        <v>0.7154370226224815</v>
      </c>
      <c r="B121" s="2">
        <v>0.5183261753912465</v>
      </c>
      <c r="C121" s="2">
        <v>0.6926955174316776</v>
      </c>
      <c r="D121" s="9">
        <v>92</v>
      </c>
      <c r="E121" s="33">
        <f t="shared" si="32"/>
        <v>1134057.3377001584</v>
      </c>
      <c r="F121" s="33">
        <f t="shared" si="33"/>
        <v>903008.3656490055</v>
      </c>
      <c r="G121" s="33">
        <f t="shared" si="34"/>
        <v>1113439.4180851176</v>
      </c>
      <c r="H121" s="48">
        <f t="shared" si="35"/>
        <v>3150505.1214342816</v>
      </c>
      <c r="I121" s="49">
        <f t="shared" si="36"/>
        <v>-134057.33770015836</v>
      </c>
      <c r="J121" s="33">
        <f t="shared" si="37"/>
        <v>96991.63435099449</v>
      </c>
      <c r="K121" s="33">
        <f t="shared" si="38"/>
        <v>-113439.41808511759</v>
      </c>
      <c r="L121" s="23">
        <f t="shared" si="39"/>
        <v>-150505.12143428146</v>
      </c>
      <c r="M121" s="49">
        <f t="shared" si="40"/>
        <v>-134057.33770015836</v>
      </c>
      <c r="N121" s="33">
        <f t="shared" si="41"/>
        <v>0</v>
      </c>
      <c r="O121" s="33">
        <f t="shared" si="42"/>
        <v>-113439.41808511759</v>
      </c>
      <c r="P121" s="23">
        <f t="shared" si="43"/>
        <v>-247496.75578527595</v>
      </c>
      <c r="Q121" s="55">
        <f t="shared" si="44"/>
        <v>15050.512143428146</v>
      </c>
      <c r="R121" s="49">
        <f t="shared" si="45"/>
        <v>8152.153682056118</v>
      </c>
      <c r="S121" s="33">
        <f t="shared" si="46"/>
        <v>0</v>
      </c>
      <c r="T121" s="56">
        <f t="shared" si="47"/>
        <v>6898.358461372028</v>
      </c>
      <c r="V121" s="63"/>
      <c r="W121" s="73"/>
      <c r="X121" s="33"/>
      <c r="Y121" s="33"/>
      <c r="Z121" s="33"/>
    </row>
    <row r="122" spans="1:26" ht="12.75">
      <c r="A122" s="2">
        <v>0.17400369650536973</v>
      </c>
      <c r="B122" s="2">
        <v>0.1016303792361335</v>
      </c>
      <c r="C122" s="2">
        <v>0.32328147806705004</v>
      </c>
      <c r="D122" s="9">
        <v>93</v>
      </c>
      <c r="E122" s="33">
        <f t="shared" si="32"/>
        <v>721416.6779912704</v>
      </c>
      <c r="F122" s="33">
        <f t="shared" si="33"/>
        <v>467125.1120318632</v>
      </c>
      <c r="G122" s="33">
        <f t="shared" si="34"/>
        <v>567803.6903575492</v>
      </c>
      <c r="H122" s="48">
        <f t="shared" si="35"/>
        <v>1756345.4803806827</v>
      </c>
      <c r="I122" s="49">
        <f t="shared" si="36"/>
        <v>278583.32200872956</v>
      </c>
      <c r="J122" s="33">
        <f t="shared" si="37"/>
        <v>532874.8879681368</v>
      </c>
      <c r="K122" s="33">
        <f t="shared" si="38"/>
        <v>432196.30964245077</v>
      </c>
      <c r="L122" s="23">
        <f t="shared" si="39"/>
        <v>1243654.5196193173</v>
      </c>
      <c r="M122" s="49">
        <f t="shared" si="40"/>
        <v>0</v>
      </c>
      <c r="N122" s="33">
        <f t="shared" si="41"/>
        <v>0</v>
      </c>
      <c r="O122" s="33">
        <f t="shared" si="42"/>
        <v>0</v>
      </c>
      <c r="P122" s="23">
        <f t="shared" si="43"/>
        <v>0</v>
      </c>
      <c r="Q122" s="55">
        <f t="shared" si="44"/>
        <v>0</v>
      </c>
      <c r="R122" s="49">
        <f t="shared" si="45"/>
        <v>0</v>
      </c>
      <c r="S122" s="33">
        <f t="shared" si="46"/>
        <v>0</v>
      </c>
      <c r="T122" s="56">
        <f t="shared" si="47"/>
        <v>0</v>
      </c>
      <c r="V122" s="63"/>
      <c r="W122" s="73"/>
      <c r="X122" s="33"/>
      <c r="Y122" s="33"/>
      <c r="Z122" s="33"/>
    </row>
    <row r="123" spans="1:26" ht="12.75">
      <c r="A123" s="2">
        <v>0.15872309649847427</v>
      </c>
      <c r="B123" s="2">
        <v>0.030857711515803965</v>
      </c>
      <c r="C123" s="2">
        <v>0.2649117967107401</v>
      </c>
      <c r="D123" s="9">
        <v>94</v>
      </c>
      <c r="E123" s="33">
        <f t="shared" si="32"/>
        <v>708279.9178303548</v>
      </c>
      <c r="F123" s="33">
        <f t="shared" si="33"/>
        <v>346744.3947491302</v>
      </c>
      <c r="G123" s="33">
        <f t="shared" si="34"/>
        <v>504194.7246437206</v>
      </c>
      <c r="H123" s="48">
        <f t="shared" si="35"/>
        <v>1559219.0372232054</v>
      </c>
      <c r="I123" s="49">
        <f t="shared" si="36"/>
        <v>291720.08216964523</v>
      </c>
      <c r="J123" s="33">
        <f t="shared" si="37"/>
        <v>653255.6052508699</v>
      </c>
      <c r="K123" s="33">
        <f t="shared" si="38"/>
        <v>495805.2753562794</v>
      </c>
      <c r="L123" s="23">
        <f t="shared" si="39"/>
        <v>1440780.9627767946</v>
      </c>
      <c r="M123" s="49">
        <f t="shared" si="40"/>
        <v>0</v>
      </c>
      <c r="N123" s="33">
        <f t="shared" si="41"/>
        <v>0</v>
      </c>
      <c r="O123" s="33">
        <f t="shared" si="42"/>
        <v>0</v>
      </c>
      <c r="P123" s="23">
        <f t="shared" si="43"/>
        <v>0</v>
      </c>
      <c r="Q123" s="55">
        <f t="shared" si="44"/>
        <v>0</v>
      </c>
      <c r="R123" s="49">
        <f t="shared" si="45"/>
        <v>0</v>
      </c>
      <c r="S123" s="33">
        <f t="shared" si="46"/>
        <v>0</v>
      </c>
      <c r="T123" s="56">
        <f t="shared" si="47"/>
        <v>0</v>
      </c>
      <c r="V123" s="63"/>
      <c r="W123" s="73"/>
      <c r="X123" s="33"/>
      <c r="Y123" s="33"/>
      <c r="Z123" s="33"/>
    </row>
    <row r="124" spans="1:26" ht="12.75">
      <c r="A124" s="2">
        <v>0.9100824961786262</v>
      </c>
      <c r="B124" s="2">
        <v>0.131521970288337</v>
      </c>
      <c r="C124" s="2">
        <v>0.8885972017577652</v>
      </c>
      <c r="D124" s="9">
        <v>95</v>
      </c>
      <c r="E124" s="33">
        <f t="shared" si="32"/>
        <v>1429577.5274226188</v>
      </c>
      <c r="F124" s="33">
        <f t="shared" si="33"/>
        <v>504285.47113246174</v>
      </c>
      <c r="G124" s="33">
        <f t="shared" si="34"/>
        <v>1837436.1198825915</v>
      </c>
      <c r="H124" s="48">
        <f t="shared" si="35"/>
        <v>3771299.118437672</v>
      </c>
      <c r="I124" s="49">
        <f t="shared" si="36"/>
        <v>-429577.5274226188</v>
      </c>
      <c r="J124" s="33">
        <f t="shared" si="37"/>
        <v>495714.52886753826</v>
      </c>
      <c r="K124" s="33">
        <f t="shared" si="38"/>
        <v>-837436.1198825915</v>
      </c>
      <c r="L124" s="23">
        <f t="shared" si="39"/>
        <v>-771299.118437672</v>
      </c>
      <c r="M124" s="49">
        <f t="shared" si="40"/>
        <v>-429577.5274226188</v>
      </c>
      <c r="N124" s="33">
        <f t="shared" si="41"/>
        <v>0</v>
      </c>
      <c r="O124" s="33">
        <f t="shared" si="42"/>
        <v>-837436.1198825915</v>
      </c>
      <c r="P124" s="23">
        <f t="shared" si="43"/>
        <v>-1267013.6473052104</v>
      </c>
      <c r="Q124" s="55">
        <f t="shared" si="44"/>
        <v>77129.9118437672</v>
      </c>
      <c r="R124" s="49">
        <f t="shared" si="45"/>
        <v>26150.686609130593</v>
      </c>
      <c r="S124" s="33">
        <f t="shared" si="46"/>
        <v>0</v>
      </c>
      <c r="T124" s="56">
        <f t="shared" si="47"/>
        <v>50979.22523463661</v>
      </c>
      <c r="V124" s="63"/>
      <c r="W124" s="73"/>
      <c r="X124" s="33"/>
      <c r="Y124" s="33"/>
      <c r="Z124" s="33"/>
    </row>
    <row r="125" spans="1:26" ht="12.75">
      <c r="A125" s="2">
        <v>0.12444546301244763</v>
      </c>
      <c r="B125" s="2">
        <v>0.39021924524819807</v>
      </c>
      <c r="C125" s="2">
        <v>0.554534582553202</v>
      </c>
      <c r="D125" s="9">
        <v>96</v>
      </c>
      <c r="E125" s="33">
        <f t="shared" si="32"/>
        <v>676438.1766497917</v>
      </c>
      <c r="F125" s="33">
        <f t="shared" si="33"/>
        <v>767686.5049517568</v>
      </c>
      <c r="G125" s="33">
        <f t="shared" si="34"/>
        <v>861559.2282107568</v>
      </c>
      <c r="H125" s="48">
        <f t="shared" si="35"/>
        <v>2305683.909812305</v>
      </c>
      <c r="I125" s="49">
        <f t="shared" si="36"/>
        <v>323561.82335020835</v>
      </c>
      <c r="J125" s="33">
        <f t="shared" si="37"/>
        <v>232313.4950482432</v>
      </c>
      <c r="K125" s="33">
        <f t="shared" si="38"/>
        <v>138440.7717892432</v>
      </c>
      <c r="L125" s="23">
        <f t="shared" si="39"/>
        <v>694316.0901876948</v>
      </c>
      <c r="M125" s="49">
        <f t="shared" si="40"/>
        <v>0</v>
      </c>
      <c r="N125" s="33">
        <f t="shared" si="41"/>
        <v>0</v>
      </c>
      <c r="O125" s="33">
        <f t="shared" si="42"/>
        <v>0</v>
      </c>
      <c r="P125" s="23">
        <f t="shared" si="43"/>
        <v>0</v>
      </c>
      <c r="Q125" s="55">
        <f t="shared" si="44"/>
        <v>0</v>
      </c>
      <c r="R125" s="49">
        <f t="shared" si="45"/>
        <v>0</v>
      </c>
      <c r="S125" s="33">
        <f t="shared" si="46"/>
        <v>0</v>
      </c>
      <c r="T125" s="56">
        <f t="shared" si="47"/>
        <v>0</v>
      </c>
      <c r="V125" s="63"/>
      <c r="W125" s="73"/>
      <c r="X125" s="33"/>
      <c r="Y125" s="33"/>
      <c r="Z125" s="33"/>
    </row>
    <row r="126" spans="1:26" ht="12.75">
      <c r="A126" s="2">
        <v>0.29546225499666834</v>
      </c>
      <c r="B126" s="2">
        <v>0.9461333222797543</v>
      </c>
      <c r="C126" s="2">
        <v>0.18668510946727146</v>
      </c>
      <c r="D126" s="9">
        <v>97</v>
      </c>
      <c r="E126" s="33">
        <f t="shared" si="32"/>
        <v>813630.4299214128</v>
      </c>
      <c r="F126" s="33">
        <f t="shared" si="33"/>
        <v>1972363.453659751</v>
      </c>
      <c r="G126" s="33">
        <f t="shared" si="34"/>
        <v>419737.9352442621</v>
      </c>
      <c r="H126" s="48">
        <f>SUM(E126:G126)</f>
        <v>3205731.818825426</v>
      </c>
      <c r="I126" s="49">
        <f t="shared" si="36"/>
        <v>186369.57007858716</v>
      </c>
      <c r="J126" s="33">
        <f t="shared" si="37"/>
        <v>-972363.453659751</v>
      </c>
      <c r="K126" s="33">
        <f t="shared" si="38"/>
        <v>580262.0647557379</v>
      </c>
      <c r="L126" s="23">
        <f>SUM(I126:K126)</f>
        <v>-205731.81882542593</v>
      </c>
      <c r="M126" s="49">
        <f t="shared" si="40"/>
        <v>0</v>
      </c>
      <c r="N126" s="33">
        <f t="shared" si="41"/>
        <v>-972363.453659751</v>
      </c>
      <c r="O126" s="33">
        <f t="shared" si="42"/>
        <v>0</v>
      </c>
      <c r="P126" s="23">
        <f>SUM(M126:O126)</f>
        <v>-972363.453659751</v>
      </c>
      <c r="Q126" s="55">
        <f>IF(L126&gt;0,0,MIN(P$9,-L126)*$M$7+MAX(0,-L126-P$9)*$M$8)</f>
        <v>20573.181882542594</v>
      </c>
      <c r="R126" s="49">
        <f t="shared" si="45"/>
        <v>0</v>
      </c>
      <c r="S126" s="33">
        <f t="shared" si="46"/>
        <v>20573.181882542594</v>
      </c>
      <c r="T126" s="56">
        <f t="shared" si="47"/>
        <v>0</v>
      </c>
      <c r="V126" s="63"/>
      <c r="W126" s="73"/>
      <c r="X126" s="33"/>
      <c r="Y126" s="33"/>
      <c r="Z126" s="33"/>
    </row>
    <row r="127" spans="1:26" ht="12.75">
      <c r="A127" s="2">
        <v>0.6457870780730037</v>
      </c>
      <c r="B127" s="2">
        <v>0.4862207549696178</v>
      </c>
      <c r="C127" s="2">
        <v>0.3853615566164894</v>
      </c>
      <c r="D127" s="9">
        <v>98</v>
      </c>
      <c r="E127" s="33">
        <f t="shared" si="32"/>
        <v>1069500.0747177885</v>
      </c>
      <c r="F127" s="33">
        <f t="shared" si="33"/>
        <v>867384.2913796707</v>
      </c>
      <c r="G127" s="33">
        <f t="shared" si="34"/>
        <v>638265.8344222738</v>
      </c>
      <c r="H127" s="48">
        <f>SUM(E127:G127)</f>
        <v>2575150.200519733</v>
      </c>
      <c r="I127" s="49">
        <f t="shared" si="36"/>
        <v>-69500.07471778849</v>
      </c>
      <c r="J127" s="33">
        <f t="shared" si="37"/>
        <v>132615.70862032927</v>
      </c>
      <c r="K127" s="33">
        <f t="shared" si="38"/>
        <v>361734.1655777262</v>
      </c>
      <c r="L127" s="23">
        <f>SUM(I127:K127)</f>
        <v>424849.799480267</v>
      </c>
      <c r="M127" s="49">
        <f t="shared" si="40"/>
        <v>-69500.07471778849</v>
      </c>
      <c r="N127" s="33">
        <f t="shared" si="41"/>
        <v>0</v>
      </c>
      <c r="O127" s="33">
        <f t="shared" si="42"/>
        <v>0</v>
      </c>
      <c r="P127" s="23">
        <f>SUM(M127:O127)</f>
        <v>-69500.07471778849</v>
      </c>
      <c r="Q127" s="55">
        <f>IF(L127&gt;0,0,MIN(P$9,-L127)*$M$7+MAX(0,-L127-P$9)*$M$8)</f>
        <v>0</v>
      </c>
      <c r="R127" s="49">
        <f t="shared" si="45"/>
        <v>0</v>
      </c>
      <c r="S127" s="33">
        <f t="shared" si="46"/>
        <v>0</v>
      </c>
      <c r="T127" s="56">
        <f t="shared" si="47"/>
        <v>0</v>
      </c>
      <c r="V127" s="63"/>
      <c r="W127" s="73"/>
      <c r="X127" s="33"/>
      <c r="Y127" s="33"/>
      <c r="Z127" s="33"/>
    </row>
    <row r="128" spans="1:26" ht="12.75">
      <c r="A128" s="2">
        <v>0.8471745305424865</v>
      </c>
      <c r="B128" s="2">
        <v>0.3123914577597331</v>
      </c>
      <c r="C128" s="2">
        <v>0.20783365833870904</v>
      </c>
      <c r="D128" s="9">
        <v>99</v>
      </c>
      <c r="E128" s="33">
        <f t="shared" si="32"/>
        <v>1299938.6934680261</v>
      </c>
      <c r="F128" s="33">
        <f t="shared" si="33"/>
        <v>691051.094733964</v>
      </c>
      <c r="G128" s="33">
        <f t="shared" si="34"/>
        <v>442739.9633037683</v>
      </c>
      <c r="H128" s="48">
        <f>SUM(E128:G128)</f>
        <v>2433729.7515057586</v>
      </c>
      <c r="I128" s="49">
        <f t="shared" si="36"/>
        <v>-299938.6934680261</v>
      </c>
      <c r="J128" s="33">
        <f t="shared" si="37"/>
        <v>308948.90526603605</v>
      </c>
      <c r="K128" s="33">
        <f t="shared" si="38"/>
        <v>557260.0366962317</v>
      </c>
      <c r="L128" s="23">
        <f>SUM(I128:K128)</f>
        <v>566270.2484942416</v>
      </c>
      <c r="M128" s="49">
        <f t="shared" si="40"/>
        <v>-299938.6934680261</v>
      </c>
      <c r="N128" s="33">
        <f t="shared" si="41"/>
        <v>0</v>
      </c>
      <c r="O128" s="33">
        <f t="shared" si="42"/>
        <v>0</v>
      </c>
      <c r="P128" s="23">
        <f>SUM(M128:O128)</f>
        <v>-299938.6934680261</v>
      </c>
      <c r="Q128" s="55">
        <f>IF(L128&gt;0,0,MIN(P$9,-L128)*$M$7+MAX(0,-L128-P$9)*$M$8)</f>
        <v>0</v>
      </c>
      <c r="R128" s="49">
        <f t="shared" si="45"/>
        <v>0</v>
      </c>
      <c r="S128" s="33">
        <f t="shared" si="46"/>
        <v>0</v>
      </c>
      <c r="T128" s="56">
        <f t="shared" si="47"/>
        <v>0</v>
      </c>
      <c r="V128" s="63"/>
      <c r="W128" s="73"/>
      <c r="X128" s="33"/>
      <c r="Y128" s="33"/>
      <c r="Z128" s="33"/>
    </row>
    <row r="129" spans="1:26" ht="12.75">
      <c r="A129" s="2">
        <v>0.3456855444614573</v>
      </c>
      <c r="B129" s="2">
        <v>0.18905915597187373</v>
      </c>
      <c r="C129" s="2">
        <v>0.9612977997718719</v>
      </c>
      <c r="D129" s="37">
        <v>100</v>
      </c>
      <c r="E129" s="40">
        <f t="shared" si="32"/>
        <v>848658.4046093946</v>
      </c>
      <c r="F129" s="40">
        <f t="shared" si="33"/>
        <v>567971.3324430027</v>
      </c>
      <c r="G129" s="40">
        <f t="shared" si="34"/>
        <v>2694369.757643611</v>
      </c>
      <c r="H129" s="57">
        <f>SUM(E129:G129)</f>
        <v>4110999.4946960085</v>
      </c>
      <c r="I129" s="58">
        <f t="shared" si="36"/>
        <v>151341.5953906054</v>
      </c>
      <c r="J129" s="40">
        <f t="shared" si="37"/>
        <v>432028.6675569973</v>
      </c>
      <c r="K129" s="40">
        <f t="shared" si="38"/>
        <v>-1694369.7576436112</v>
      </c>
      <c r="L129" s="59">
        <f>SUM(I129:K129)</f>
        <v>-1110999.4946960085</v>
      </c>
      <c r="M129" s="58">
        <f t="shared" si="40"/>
        <v>0</v>
      </c>
      <c r="N129" s="40">
        <f t="shared" si="41"/>
        <v>0</v>
      </c>
      <c r="O129" s="40">
        <f t="shared" si="42"/>
        <v>-1694369.7576436112</v>
      </c>
      <c r="P129" s="59">
        <f>SUM(M129:O129)</f>
        <v>-1694369.7576436112</v>
      </c>
      <c r="Q129" s="60">
        <f>IF(L129&gt;0,0,MIN(P$9,-L129)*$M$7+MAX(0,-L129-P$9)*$M$8)</f>
        <v>111099.94946960086</v>
      </c>
      <c r="R129" s="58">
        <f t="shared" si="45"/>
        <v>0</v>
      </c>
      <c r="S129" s="40">
        <f t="shared" si="46"/>
        <v>0</v>
      </c>
      <c r="T129" s="61">
        <f t="shared" si="47"/>
        <v>111099.94946960086</v>
      </c>
      <c r="V129" s="63"/>
      <c r="W129" s="73"/>
      <c r="X129" s="40"/>
      <c r="Y129" s="40"/>
      <c r="Z129" s="40"/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Z129"/>
  <sheetViews>
    <sheetView zoomScale="120" zoomScaleNormal="120" workbookViewId="0" topLeftCell="D1">
      <selection activeCell="D1" sqref="D1"/>
    </sheetView>
  </sheetViews>
  <sheetFormatPr defaultColWidth="9.140625" defaultRowHeight="12.75"/>
  <cols>
    <col min="1" max="3" width="0" style="2" hidden="1" customWidth="1"/>
    <col min="4" max="4" width="29.00390625" style="2" customWidth="1"/>
    <col min="5" max="7" width="11.57421875" style="2" customWidth="1"/>
    <col min="8" max="8" width="14.421875" style="2" bestFit="1" customWidth="1"/>
    <col min="9" max="12" width="15.28125" style="2" customWidth="1"/>
    <col min="13" max="13" width="13.8515625" style="2" customWidth="1"/>
    <col min="14" max="14" width="19.28125" style="2" customWidth="1"/>
    <col min="15" max="15" width="16.421875" style="2" customWidth="1"/>
    <col min="16" max="16" width="22.28125" style="2" customWidth="1"/>
    <col min="17" max="17" width="32.421875" style="2" customWidth="1"/>
    <col min="18" max="23" width="13.57421875" style="2" customWidth="1"/>
    <col min="24" max="16384" width="9.140625" style="2" customWidth="1"/>
  </cols>
  <sheetData>
    <row r="1" spans="4:10" ht="23.25">
      <c r="D1" s="1" t="s">
        <v>45</v>
      </c>
      <c r="E1" s="1"/>
      <c r="F1" s="1"/>
      <c r="G1" s="1"/>
      <c r="H1" s="1"/>
      <c r="I1" s="1"/>
      <c r="J1" s="1"/>
    </row>
    <row r="2" spans="4:16" ht="15.75">
      <c r="D2" s="3" t="s">
        <v>8</v>
      </c>
      <c r="E2" s="4"/>
      <c r="F2" s="4"/>
      <c r="G2" s="4"/>
      <c r="H2" s="5"/>
      <c r="J2" s="6"/>
      <c r="K2" s="4"/>
      <c r="L2" s="4"/>
      <c r="M2" s="7" t="s">
        <v>11</v>
      </c>
      <c r="N2" s="4"/>
      <c r="O2" s="8"/>
      <c r="P2" s="5"/>
    </row>
    <row r="3" spans="4:16" ht="15.75">
      <c r="D3" s="9"/>
      <c r="E3" s="10" t="s">
        <v>2</v>
      </c>
      <c r="F3" s="10" t="s">
        <v>3</v>
      </c>
      <c r="G3" s="10" t="s">
        <v>4</v>
      </c>
      <c r="H3" s="11" t="s">
        <v>0</v>
      </c>
      <c r="I3" s="12"/>
      <c r="J3" s="9"/>
      <c r="K3" s="13"/>
      <c r="L3" s="13"/>
      <c r="M3" s="10" t="s">
        <v>2</v>
      </c>
      <c r="N3" s="10" t="s">
        <v>3</v>
      </c>
      <c r="O3" s="10" t="s">
        <v>4</v>
      </c>
      <c r="P3" s="14"/>
    </row>
    <row r="4" spans="4:16" ht="12.75">
      <c r="D4" s="16" t="s">
        <v>1</v>
      </c>
      <c r="E4" s="17">
        <f>LN(E6)-0.5*(E5^2)</f>
        <v>13.770510557964274</v>
      </c>
      <c r="F4" s="17">
        <f>LN(F6)-0.5*(F5^2)</f>
        <v>13.690510557964274</v>
      </c>
      <c r="G4" s="17">
        <f>LN(G6)-0.5*(G5^2)</f>
        <v>13.570510557964274</v>
      </c>
      <c r="H4" s="11"/>
      <c r="I4" s="13"/>
      <c r="J4" s="9"/>
      <c r="K4" s="13"/>
      <c r="L4" s="83" t="s">
        <v>29</v>
      </c>
      <c r="M4" s="18">
        <v>0.4116668</v>
      </c>
      <c r="N4" s="19">
        <f>M4</f>
        <v>0.4116668</v>
      </c>
      <c r="O4" s="20">
        <f>N4</f>
        <v>0.4116668</v>
      </c>
      <c r="P4" s="85">
        <f>SUMPRODUCT(M4:O4,$E$9:$G$9)/SUM($E$9:$G$9)</f>
        <v>0.4116668</v>
      </c>
    </row>
    <row r="5" spans="4:22" ht="12.75">
      <c r="D5" s="16" t="s">
        <v>19</v>
      </c>
      <c r="E5" s="32">
        <v>0.3</v>
      </c>
      <c r="F5" s="32">
        <v>0.5</v>
      </c>
      <c r="G5" s="32">
        <v>0.7</v>
      </c>
      <c r="H5" s="11"/>
      <c r="I5" s="10"/>
      <c r="J5" s="9"/>
      <c r="K5" s="13"/>
      <c r="L5" s="83" t="s">
        <v>9</v>
      </c>
      <c r="M5" s="24">
        <v>1</v>
      </c>
      <c r="N5" s="25">
        <v>1</v>
      </c>
      <c r="O5" s="26">
        <v>1</v>
      </c>
      <c r="P5" s="85">
        <f>SUMPRODUCT(M5:O5,$E$9:$G$9)/SUM($E$9:$G$9)</f>
        <v>1</v>
      </c>
      <c r="V5" s="66"/>
    </row>
    <row r="6" spans="4:22" ht="12.75">
      <c r="D6" s="16" t="s">
        <v>31</v>
      </c>
      <c r="E6" s="29">
        <v>1000000</v>
      </c>
      <c r="F6" s="29">
        <v>1000000</v>
      </c>
      <c r="G6" s="29">
        <v>1000000</v>
      </c>
      <c r="H6" s="30">
        <f>SUM(E6:G6)</f>
        <v>3000000</v>
      </c>
      <c r="I6" s="10"/>
      <c r="J6" s="9"/>
      <c r="K6" s="13"/>
      <c r="L6" s="83" t="s">
        <v>10</v>
      </c>
      <c r="M6" s="31">
        <v>0.05</v>
      </c>
      <c r="N6" s="13"/>
      <c r="O6" s="13"/>
      <c r="P6" s="14"/>
      <c r="V6" s="66"/>
    </row>
    <row r="7" spans="4:22" ht="12.75">
      <c r="D7" s="16" t="s">
        <v>26</v>
      </c>
      <c r="E7" s="32">
        <v>0.05</v>
      </c>
      <c r="F7" s="32">
        <v>0.05</v>
      </c>
      <c r="G7" s="32">
        <v>0.05</v>
      </c>
      <c r="H7" s="11"/>
      <c r="I7" s="10"/>
      <c r="J7" s="9"/>
      <c r="K7" s="13"/>
      <c r="L7" s="83" t="s">
        <v>35</v>
      </c>
      <c r="M7" s="87">
        <f>M6*N7</f>
        <v>0.1</v>
      </c>
      <c r="N7" s="72">
        <v>2</v>
      </c>
      <c r="O7" s="13"/>
      <c r="P7" s="14"/>
      <c r="V7" s="66"/>
    </row>
    <row r="8" spans="4:16" ht="12.75">
      <c r="D8" s="67" t="s">
        <v>27</v>
      </c>
      <c r="E8" s="32">
        <v>0</v>
      </c>
      <c r="F8" s="32">
        <v>0</v>
      </c>
      <c r="G8" s="32">
        <v>0</v>
      </c>
      <c r="H8" s="14"/>
      <c r="I8" s="10"/>
      <c r="J8" s="9"/>
      <c r="K8" s="13"/>
      <c r="L8" s="83" t="s">
        <v>36</v>
      </c>
      <c r="M8" s="87">
        <f>N8*M6</f>
        <v>0.30000000000000004</v>
      </c>
      <c r="N8" s="72">
        <v>6</v>
      </c>
      <c r="O8" s="13"/>
      <c r="P8" s="34" t="s">
        <v>20</v>
      </c>
    </row>
    <row r="9" spans="4:23" ht="12.75">
      <c r="D9" s="16" t="s">
        <v>24</v>
      </c>
      <c r="E9" s="68">
        <f>E6/(1-E7-E8)</f>
        <v>1052631.5789473685</v>
      </c>
      <c r="F9" s="68">
        <f>F6/(1-F7-F8)</f>
        <v>1052631.5789473685</v>
      </c>
      <c r="G9" s="68">
        <f>G6/(1-G7-G8)</f>
        <v>1052631.5789473685</v>
      </c>
      <c r="H9" s="30">
        <f>SUM(E9:G9)</f>
        <v>3157894.7368421056</v>
      </c>
      <c r="I9" s="10"/>
      <c r="J9" s="37"/>
      <c r="K9" s="38"/>
      <c r="L9" s="84" t="s">
        <v>28</v>
      </c>
      <c r="M9" s="40">
        <f>M4*E9</f>
        <v>433333.47368421056</v>
      </c>
      <c r="N9" s="40">
        <f>N4*F9</f>
        <v>433333.47368421056</v>
      </c>
      <c r="O9" s="40">
        <f>O4*G9</f>
        <v>433333.47368421056</v>
      </c>
      <c r="P9" s="86">
        <f>SUM(M9:O9)</f>
        <v>1300000.4210526317</v>
      </c>
      <c r="W9" s="70"/>
    </row>
    <row r="10" spans="4:16" ht="12.75">
      <c r="D10" s="16" t="s">
        <v>30</v>
      </c>
      <c r="E10" s="70">
        <f>E6/E9</f>
        <v>0.9499999999999998</v>
      </c>
      <c r="F10" s="70">
        <f>F6/F9</f>
        <v>0.9499999999999998</v>
      </c>
      <c r="G10" s="70">
        <f>G6/G9</f>
        <v>0.9499999999999998</v>
      </c>
      <c r="H10" s="11"/>
      <c r="I10" s="10"/>
      <c r="M10" s="62"/>
      <c r="O10" s="65" t="s">
        <v>21</v>
      </c>
      <c r="P10" s="74">
        <v>1300000</v>
      </c>
    </row>
    <row r="11" spans="4:15" ht="12.75">
      <c r="D11" s="16" t="s">
        <v>18</v>
      </c>
      <c r="E11" s="22">
        <f>E9*E7</f>
        <v>52631.57894736843</v>
      </c>
      <c r="F11" s="22">
        <f>F9*F7</f>
        <v>52631.57894736843</v>
      </c>
      <c r="G11" s="22">
        <f>G9*G7</f>
        <v>52631.57894736843</v>
      </c>
      <c r="H11" s="30">
        <f>SUM(E11:G11)</f>
        <v>157894.73684210528</v>
      </c>
      <c r="I11" s="10"/>
      <c r="M11" s="62"/>
      <c r="O11" s="65"/>
    </row>
    <row r="12" spans="4:15" ht="12.75">
      <c r="D12" s="16" t="s">
        <v>23</v>
      </c>
      <c r="E12" s="32">
        <f>E10</f>
        <v>0.9499999999999998</v>
      </c>
      <c r="F12" s="32">
        <f>F10</f>
        <v>0.9499999999999998</v>
      </c>
      <c r="G12" s="32">
        <f>G10</f>
        <v>0.9499999999999998</v>
      </c>
      <c r="H12" s="11"/>
      <c r="I12" s="10"/>
      <c r="L12" s="62"/>
      <c r="M12" s="62"/>
      <c r="O12" s="65"/>
    </row>
    <row r="13" spans="4:22" ht="12.75">
      <c r="D13" s="35" t="s">
        <v>33</v>
      </c>
      <c r="E13" s="71">
        <f>E12*E9</f>
        <v>1000000</v>
      </c>
      <c r="F13" s="71">
        <f>F12*F9</f>
        <v>1000000</v>
      </c>
      <c r="G13" s="71">
        <f>G12*G9</f>
        <v>1000000</v>
      </c>
      <c r="H13" s="36">
        <f>SUM(E13:G13)</f>
        <v>3000000</v>
      </c>
      <c r="I13" s="10"/>
      <c r="L13" s="62"/>
      <c r="N13" s="62"/>
      <c r="V13" s="62"/>
    </row>
    <row r="14" spans="4:22" ht="15.75">
      <c r="D14" s="75" t="s">
        <v>48</v>
      </c>
      <c r="E14" s="4"/>
      <c r="F14" s="4"/>
      <c r="G14" s="4"/>
      <c r="H14" s="5"/>
      <c r="I14" s="10"/>
      <c r="L14" s="62"/>
      <c r="N14" s="62"/>
      <c r="V14" s="62"/>
    </row>
    <row r="15" spans="4:22" ht="15.75">
      <c r="D15" s="15"/>
      <c r="E15" s="10" t="s">
        <v>2</v>
      </c>
      <c r="F15" s="10" t="s">
        <v>3</v>
      </c>
      <c r="G15" s="10" t="s">
        <v>4</v>
      </c>
      <c r="H15" s="11" t="s">
        <v>0</v>
      </c>
      <c r="I15" s="10"/>
      <c r="L15" s="62"/>
      <c r="N15" s="62"/>
      <c r="V15" s="62"/>
    </row>
    <row r="16" spans="4:22" ht="12.75">
      <c r="D16" s="21" t="s">
        <v>37</v>
      </c>
      <c r="E16" s="63">
        <f>E9</f>
        <v>1052631.5789473685</v>
      </c>
      <c r="F16" s="63">
        <f>F9</f>
        <v>1052631.5789473685</v>
      </c>
      <c r="G16" s="63">
        <f>G9</f>
        <v>1052631.5789473685</v>
      </c>
      <c r="H16" s="23">
        <f>SUM(E16:G16)</f>
        <v>3157894.7368421056</v>
      </c>
      <c r="I16" s="10"/>
      <c r="L16" s="62"/>
      <c r="N16" s="62"/>
      <c r="V16" s="62"/>
    </row>
    <row r="17" spans="4:22" ht="12.75">
      <c r="D17" s="21" t="s">
        <v>38</v>
      </c>
      <c r="E17" s="63">
        <f>M9</f>
        <v>433333.47368421056</v>
      </c>
      <c r="F17" s="63">
        <f>N9</f>
        <v>433333.47368421056</v>
      </c>
      <c r="G17" s="63">
        <f>O9</f>
        <v>433333.47368421056</v>
      </c>
      <c r="H17" s="23">
        <f>SUM(E17:G17)</f>
        <v>1300000.4210526317</v>
      </c>
      <c r="I17" s="10"/>
      <c r="L17" s="62"/>
      <c r="N17" s="62"/>
      <c r="V17" s="62"/>
    </row>
    <row r="18" spans="4:22" ht="12.75">
      <c r="D18" s="21" t="s">
        <v>34</v>
      </c>
      <c r="E18" s="33">
        <f>E11</f>
        <v>52631.57894736843</v>
      </c>
      <c r="F18" s="33">
        <f>F11</f>
        <v>52631.57894736843</v>
      </c>
      <c r="G18" s="33">
        <f>G11</f>
        <v>52631.57894736843</v>
      </c>
      <c r="H18" s="23">
        <f>H11</f>
        <v>157894.73684210528</v>
      </c>
      <c r="I18" s="10"/>
      <c r="L18" s="62"/>
      <c r="N18" s="62"/>
      <c r="V18" s="62"/>
    </row>
    <row r="19" spans="4:22" ht="12.75">
      <c r="D19" s="21" t="s">
        <v>39</v>
      </c>
      <c r="E19" s="33">
        <f>AVERAGE(R30:R129)+$M$6*M$9*M$5</f>
        <v>28447.267058597947</v>
      </c>
      <c r="F19" s="33">
        <f>AVERAGE(S30:S129)+$M$6*N$9*N$5</f>
        <v>38317.96596336415</v>
      </c>
      <c r="G19" s="33">
        <f>AVERAGE(T30:T129)+$M$6*O$9*O$5</f>
        <v>53240.514953121994</v>
      </c>
      <c r="H19" s="23">
        <f>SUM(E19:G19)</f>
        <v>120005.74797508409</v>
      </c>
      <c r="I19" s="10"/>
      <c r="L19" s="62"/>
      <c r="N19" s="62"/>
      <c r="V19" s="62"/>
    </row>
    <row r="20" spans="4:22" ht="12.75">
      <c r="D20" s="77" t="s">
        <v>17</v>
      </c>
      <c r="E20" s="80">
        <f>E18-E19</f>
        <v>24184.31188877048</v>
      </c>
      <c r="F20" s="80">
        <f>F18-F19</f>
        <v>14313.612984004278</v>
      </c>
      <c r="G20" s="80">
        <f>G18-G19</f>
        <v>-608.9360057535669</v>
      </c>
      <c r="H20" s="81">
        <f>H18-H19</f>
        <v>37888.988867021195</v>
      </c>
      <c r="I20" s="82">
        <f>ROUND(ABS(E20-F20)+ABS(F20-G20)+ABS(E20-G20),-1)</f>
        <v>49590</v>
      </c>
      <c r="L20" s="62"/>
      <c r="N20" s="62"/>
      <c r="V20" s="62"/>
    </row>
    <row r="21" spans="4:22" ht="12.75">
      <c r="D21" s="77" t="s">
        <v>16</v>
      </c>
      <c r="E21" s="78">
        <f>E19/M9</f>
        <v>0.06564751810364121</v>
      </c>
      <c r="F21" s="78">
        <f>F19/N9</f>
        <v>0.08842604666005599</v>
      </c>
      <c r="G21" s="78">
        <f>G19/O9</f>
        <v>0.12286268702131406</v>
      </c>
      <c r="H21" s="79">
        <f>H19/P9</f>
        <v>0.09231208392833709</v>
      </c>
      <c r="I21" s="88">
        <f>ABS(E21-F21)+ABS(E21-G21)+ABS(F21-G21)</f>
        <v>0.1144303378353457</v>
      </c>
      <c r="L21" s="62"/>
      <c r="N21" s="62"/>
      <c r="V21" s="62"/>
    </row>
    <row r="22" spans="4:22" ht="12.75">
      <c r="D22" s="27" t="s">
        <v>5</v>
      </c>
      <c r="E22" s="28">
        <f>$M$6*$M$5</f>
        <v>0.05</v>
      </c>
      <c r="F22" s="28">
        <f>$M$6*$M$5</f>
        <v>0.05</v>
      </c>
      <c r="G22" s="28">
        <f>$M$6*$M$5</f>
        <v>0.05</v>
      </c>
      <c r="H22" s="64">
        <f>$M$6</f>
        <v>0.05</v>
      </c>
      <c r="I22" s="10"/>
      <c r="L22" s="62"/>
      <c r="N22" s="62"/>
      <c r="V22" s="62"/>
    </row>
    <row r="23" spans="4:22" ht="12.75">
      <c r="D23" s="27" t="s">
        <v>22</v>
      </c>
      <c r="E23" s="28">
        <f>E21-E22</f>
        <v>0.015647518103641206</v>
      </c>
      <c r="F23" s="28">
        <f>F21-F22</f>
        <v>0.03842604666005599</v>
      </c>
      <c r="G23" s="28">
        <f>G21-G22</f>
        <v>0.07286268702131406</v>
      </c>
      <c r="H23" s="64">
        <f>H21-H22</f>
        <v>0.04231208392833709</v>
      </c>
      <c r="I23" s="10"/>
      <c r="L23" s="62"/>
      <c r="N23" s="62"/>
      <c r="V23" s="62"/>
    </row>
    <row r="24" spans="4:22" ht="12.75">
      <c r="D24" s="41" t="s">
        <v>44</v>
      </c>
      <c r="E24" s="42">
        <f>COUNTIF(I30:I129,"&lt;="&amp;-M9)/COUNT(I30:I129)</f>
        <v>0.11</v>
      </c>
      <c r="F24" s="42">
        <f>COUNTIF(J30:J129,"&lt;="&amp;-N9)/COUNT(J30:J129)</f>
        <v>0.16</v>
      </c>
      <c r="G24" s="42">
        <f>COUNTIF(K30:K129,"&lt;="&amp;-O9)/COUNT(K30:K129)</f>
        <v>0.17</v>
      </c>
      <c r="H24" s="43">
        <f>COUNTIF(L30:L129,"&lt;="&amp;-P9)/COUNT(L30:L129)</f>
        <v>0.09</v>
      </c>
      <c r="I24" s="10"/>
      <c r="L24" s="62"/>
      <c r="N24" s="62"/>
      <c r="V24" s="62"/>
    </row>
    <row r="25" spans="4:22" ht="12.75">
      <c r="D25" s="10"/>
      <c r="E25" s="68"/>
      <c r="F25" s="68"/>
      <c r="G25" s="68"/>
      <c r="H25" s="76"/>
      <c r="I25" s="10"/>
      <c r="L25" s="62"/>
      <c r="N25" s="62"/>
      <c r="O25" s="62"/>
      <c r="V25" s="62"/>
    </row>
    <row r="27" spans="4:20" ht="15.75">
      <c r="D27" s="6"/>
      <c r="E27" s="4"/>
      <c r="F27" s="4"/>
      <c r="G27" s="4"/>
      <c r="H27" s="5"/>
      <c r="I27" s="3" t="s">
        <v>32</v>
      </c>
      <c r="J27" s="4"/>
      <c r="K27" s="44"/>
      <c r="L27" s="45"/>
      <c r="M27" s="3" t="s">
        <v>43</v>
      </c>
      <c r="N27" s="4"/>
      <c r="O27" s="44"/>
      <c r="P27" s="45"/>
      <c r="Q27" s="3" t="s">
        <v>42</v>
      </c>
      <c r="R27" s="4"/>
      <c r="S27" s="44"/>
      <c r="T27" s="45"/>
    </row>
    <row r="28" spans="1:20" ht="12.75">
      <c r="A28" s="69" t="s">
        <v>25</v>
      </c>
      <c r="D28" s="9"/>
      <c r="E28" s="13"/>
      <c r="F28" s="10" t="s">
        <v>6</v>
      </c>
      <c r="G28" s="13"/>
      <c r="H28" s="14"/>
      <c r="I28" s="9"/>
      <c r="J28" s="10"/>
      <c r="K28" s="13"/>
      <c r="L28" s="14"/>
      <c r="M28" s="9"/>
      <c r="N28" s="10"/>
      <c r="O28" s="13"/>
      <c r="P28" s="14"/>
      <c r="Q28" s="9"/>
      <c r="R28" s="10"/>
      <c r="S28" s="13"/>
      <c r="T28" s="14"/>
    </row>
    <row r="29" spans="4:20" ht="12.75">
      <c r="D29" s="16" t="s">
        <v>7</v>
      </c>
      <c r="E29" s="10" t="str">
        <f>E3</f>
        <v>LOB 1</v>
      </c>
      <c r="F29" s="10" t="str">
        <f>F3</f>
        <v>LOB 2</v>
      </c>
      <c r="G29" s="10" t="str">
        <f>G3</f>
        <v>LOB 3</v>
      </c>
      <c r="H29" s="11" t="s">
        <v>0</v>
      </c>
      <c r="I29" s="16" t="str">
        <f>E29</f>
        <v>LOB 1</v>
      </c>
      <c r="J29" s="10" t="str">
        <f>F29</f>
        <v>LOB 2</v>
      </c>
      <c r="K29" s="10" t="str">
        <f>G29</f>
        <v>LOB 3</v>
      </c>
      <c r="L29" s="11" t="s">
        <v>0</v>
      </c>
      <c r="M29" s="16" t="str">
        <f>I29</f>
        <v>LOB 1</v>
      </c>
      <c r="N29" s="10" t="str">
        <f>J29</f>
        <v>LOB 2</v>
      </c>
      <c r="O29" s="10" t="str">
        <f>K29</f>
        <v>LOB 3</v>
      </c>
      <c r="P29" s="11" t="s">
        <v>0</v>
      </c>
      <c r="Q29" s="47" t="s">
        <v>12</v>
      </c>
      <c r="R29" s="35" t="s">
        <v>13</v>
      </c>
      <c r="S29" s="39" t="s">
        <v>14</v>
      </c>
      <c r="T29" s="46" t="s">
        <v>15</v>
      </c>
    </row>
    <row r="30" spans="1:26" ht="12.75">
      <c r="A30" s="2">
        <v>0.07547206100118142</v>
      </c>
      <c r="B30" s="2">
        <v>0.4224380926027555</v>
      </c>
      <c r="C30" s="2">
        <v>0.9758344516617599</v>
      </c>
      <c r="D30" s="9">
        <v>1</v>
      </c>
      <c r="E30" s="33">
        <f aca="true" t="shared" si="0" ref="E30:E61">LOGINV(A30,E$4,E$5)</f>
        <v>621349.6022041192</v>
      </c>
      <c r="F30" s="33">
        <f aca="true" t="shared" si="1" ref="F30:F61">LOGINV(B30,F$4,F$5)</f>
        <v>800250.8244747741</v>
      </c>
      <c r="G30" s="33">
        <f aca="true" t="shared" si="2" ref="G30:G61">LOGINV(C30,G$4,G$5)</f>
        <v>3117751.048329949</v>
      </c>
      <c r="H30" s="48">
        <f aca="true" t="shared" si="3" ref="H30:H61">SUM(E30:G30)</f>
        <v>4539351.475008842</v>
      </c>
      <c r="I30" s="49">
        <f aca="true" t="shared" si="4" ref="I30:I61">E$13-E30</f>
        <v>378650.3977958808</v>
      </c>
      <c r="J30" s="33">
        <f aca="true" t="shared" si="5" ref="J30:J61">F$13-F30</f>
        <v>199749.17552522593</v>
      </c>
      <c r="K30" s="33">
        <f aca="true" t="shared" si="6" ref="K30:K61">G$13-G30</f>
        <v>-2117751.048329949</v>
      </c>
      <c r="L30" s="23">
        <f aca="true" t="shared" si="7" ref="L30:L61">SUM(I30:K30)</f>
        <v>-1539351.475008842</v>
      </c>
      <c r="M30" s="50">
        <f aca="true" t="shared" si="8" ref="M30:M61">MIN(I30,0)</f>
        <v>0</v>
      </c>
      <c r="N30" s="51">
        <f aca="true" t="shared" si="9" ref="N30:N61">MIN(J30,0)</f>
        <v>0</v>
      </c>
      <c r="O30" s="51">
        <f aca="true" t="shared" si="10" ref="O30:O61">MIN(K30,0)</f>
        <v>-2117751.048329949</v>
      </c>
      <c r="P30" s="52">
        <f aca="true" t="shared" si="11" ref="P30:P61">SUM(M30:O30)</f>
        <v>-2117751.048329949</v>
      </c>
      <c r="Q30" s="53">
        <f aca="true" t="shared" si="12" ref="Q30:Q61">IF(L30&gt;0,0,MIN(P$9,-L30)*$M$7+MAX(0,-L30-P$9)*$M$8)</f>
        <v>201805.3582921263</v>
      </c>
      <c r="R30" s="50">
        <f aca="true" t="shared" si="13" ref="R30:R61">IF($P30&lt;&gt;0,$Q30*M30/$P30,0)</f>
        <v>0</v>
      </c>
      <c r="S30" s="51">
        <f aca="true" t="shared" si="14" ref="S30:S61">IF($P30&lt;&gt;0,$Q30*N30/$P30,0)</f>
        <v>0</v>
      </c>
      <c r="T30" s="54">
        <f aca="true" t="shared" si="15" ref="T30:T61">IF($P30&lt;&gt;0,$Q30*O30/$P30,0)</f>
        <v>201805.3582921263</v>
      </c>
      <c r="V30" s="63"/>
      <c r="W30" s="73"/>
      <c r="X30" s="33"/>
      <c r="Y30" s="33"/>
      <c r="Z30" s="33"/>
    </row>
    <row r="31" spans="1:26" ht="12.75">
      <c r="A31" s="2">
        <v>0.8814767701435917</v>
      </c>
      <c r="B31" s="2">
        <v>0.19468658021422947</v>
      </c>
      <c r="C31" s="2">
        <v>0.2282312839475804</v>
      </c>
      <c r="D31" s="9">
        <v>2</v>
      </c>
      <c r="E31" s="33">
        <f t="shared" si="0"/>
        <v>1363043.9895329548</v>
      </c>
      <c r="F31" s="33">
        <f t="shared" si="1"/>
        <v>573855.6764633058</v>
      </c>
      <c r="G31" s="33">
        <f t="shared" si="2"/>
        <v>464739.13145067915</v>
      </c>
      <c r="H31" s="48">
        <f t="shared" si="3"/>
        <v>2401638.7974469396</v>
      </c>
      <c r="I31" s="49">
        <f t="shared" si="4"/>
        <v>-363043.98953295476</v>
      </c>
      <c r="J31" s="33">
        <f t="shared" si="5"/>
        <v>426144.32353669417</v>
      </c>
      <c r="K31" s="33">
        <f t="shared" si="6"/>
        <v>535260.8685493208</v>
      </c>
      <c r="L31" s="23">
        <f t="shared" si="7"/>
        <v>598361.2025530603</v>
      </c>
      <c r="M31" s="49">
        <f t="shared" si="8"/>
        <v>-363043.98953295476</v>
      </c>
      <c r="N31" s="33">
        <f t="shared" si="9"/>
        <v>0</v>
      </c>
      <c r="O31" s="33">
        <f t="shared" si="10"/>
        <v>0</v>
      </c>
      <c r="P31" s="23">
        <f t="shared" si="11"/>
        <v>-363043.98953295476</v>
      </c>
      <c r="Q31" s="55">
        <f t="shared" si="12"/>
        <v>0</v>
      </c>
      <c r="R31" s="49">
        <f t="shared" si="13"/>
        <v>0</v>
      </c>
      <c r="S31" s="33">
        <f t="shared" si="14"/>
        <v>0</v>
      </c>
      <c r="T31" s="56">
        <f t="shared" si="15"/>
        <v>0</v>
      </c>
      <c r="V31" s="63"/>
      <c r="W31" s="73"/>
      <c r="X31" s="33"/>
      <c r="Y31" s="33"/>
      <c r="Z31" s="33"/>
    </row>
    <row r="32" spans="1:26" ht="12.75">
      <c r="A32" s="2">
        <v>0.6707666491872071</v>
      </c>
      <c r="B32" s="2">
        <v>0.8105886675606908</v>
      </c>
      <c r="C32" s="2">
        <v>0.0026311135444649913</v>
      </c>
      <c r="D32" s="9">
        <v>3</v>
      </c>
      <c r="E32" s="33">
        <f t="shared" si="0"/>
        <v>1091561.5981338453</v>
      </c>
      <c r="F32" s="33">
        <f t="shared" si="1"/>
        <v>1370305.6580683538</v>
      </c>
      <c r="G32" s="33">
        <f t="shared" si="2"/>
        <v>110984.01769293458</v>
      </c>
      <c r="H32" s="48">
        <f t="shared" si="3"/>
        <v>2572851.2738951338</v>
      </c>
      <c r="I32" s="49">
        <f t="shared" si="4"/>
        <v>-91561.59813384525</v>
      </c>
      <c r="J32" s="33">
        <f t="shared" si="5"/>
        <v>-370305.6580683538</v>
      </c>
      <c r="K32" s="33">
        <f t="shared" si="6"/>
        <v>889015.9823070654</v>
      </c>
      <c r="L32" s="23">
        <f t="shared" si="7"/>
        <v>427148.72610486636</v>
      </c>
      <c r="M32" s="49">
        <f t="shared" si="8"/>
        <v>-91561.59813384525</v>
      </c>
      <c r="N32" s="33">
        <f t="shared" si="9"/>
        <v>-370305.6580683538</v>
      </c>
      <c r="O32" s="33">
        <f t="shared" si="10"/>
        <v>0</v>
      </c>
      <c r="P32" s="23">
        <f t="shared" si="11"/>
        <v>-461867.25620219903</v>
      </c>
      <c r="Q32" s="55">
        <f t="shared" si="12"/>
        <v>0</v>
      </c>
      <c r="R32" s="49">
        <f t="shared" si="13"/>
        <v>0</v>
      </c>
      <c r="S32" s="33">
        <f t="shared" si="14"/>
        <v>0</v>
      </c>
      <c r="T32" s="56">
        <f t="shared" si="15"/>
        <v>0</v>
      </c>
      <c r="V32" s="63"/>
      <c r="W32" s="73"/>
      <c r="X32" s="33"/>
      <c r="Y32" s="33"/>
      <c r="Z32" s="33"/>
    </row>
    <row r="33" spans="1:26" ht="12.75">
      <c r="A33" s="2">
        <v>0.05149312019068003</v>
      </c>
      <c r="B33" s="2">
        <v>0.9252603926685811</v>
      </c>
      <c r="C33" s="2">
        <v>0.19364339813465392</v>
      </c>
      <c r="D33" s="9">
        <v>4</v>
      </c>
      <c r="E33" s="33">
        <f t="shared" si="0"/>
        <v>586159.3057167539</v>
      </c>
      <c r="F33" s="33">
        <f t="shared" si="1"/>
        <v>1814276.401028739</v>
      </c>
      <c r="G33" s="33">
        <f t="shared" si="2"/>
        <v>427336.3961865512</v>
      </c>
      <c r="H33" s="48">
        <f t="shared" si="3"/>
        <v>2827772.1029320443</v>
      </c>
      <c r="I33" s="49">
        <f t="shared" si="4"/>
        <v>413840.69428324606</v>
      </c>
      <c r="J33" s="33">
        <f t="shared" si="5"/>
        <v>-814276.401028739</v>
      </c>
      <c r="K33" s="33">
        <f t="shared" si="6"/>
        <v>572663.6038134488</v>
      </c>
      <c r="L33" s="23">
        <f t="shared" si="7"/>
        <v>172227.8970679558</v>
      </c>
      <c r="M33" s="49">
        <f t="shared" si="8"/>
        <v>0</v>
      </c>
      <c r="N33" s="33">
        <f t="shared" si="9"/>
        <v>-814276.401028739</v>
      </c>
      <c r="O33" s="33">
        <f t="shared" si="10"/>
        <v>0</v>
      </c>
      <c r="P33" s="23">
        <f t="shared" si="11"/>
        <v>-814276.401028739</v>
      </c>
      <c r="Q33" s="55">
        <f t="shared" si="12"/>
        <v>0</v>
      </c>
      <c r="R33" s="49">
        <f t="shared" si="13"/>
        <v>0</v>
      </c>
      <c r="S33" s="33">
        <f t="shared" si="14"/>
        <v>0</v>
      </c>
      <c r="T33" s="56">
        <f t="shared" si="15"/>
        <v>0</v>
      </c>
      <c r="V33" s="63"/>
      <c r="W33" s="73"/>
      <c r="X33" s="33"/>
      <c r="Y33" s="33"/>
      <c r="Z33" s="33"/>
    </row>
    <row r="34" spans="1:26" ht="12.75">
      <c r="A34" s="2">
        <v>0.9831400804361607</v>
      </c>
      <c r="B34" s="2">
        <v>0.6300569635346855</v>
      </c>
      <c r="C34" s="2">
        <v>0.0007658741467224672</v>
      </c>
      <c r="D34" s="9">
        <v>5</v>
      </c>
      <c r="E34" s="33">
        <f t="shared" si="0"/>
        <v>1807639.4458444745</v>
      </c>
      <c r="F34" s="33">
        <f t="shared" si="1"/>
        <v>1041854.3035458543</v>
      </c>
      <c r="G34" s="33">
        <f t="shared" si="2"/>
        <v>85177.30223727498</v>
      </c>
      <c r="H34" s="48">
        <f t="shared" si="3"/>
        <v>2934671.051627604</v>
      </c>
      <c r="I34" s="49">
        <f t="shared" si="4"/>
        <v>-807639.4458444745</v>
      </c>
      <c r="J34" s="33">
        <f t="shared" si="5"/>
        <v>-41854.30354585429</v>
      </c>
      <c r="K34" s="33">
        <f t="shared" si="6"/>
        <v>914822.6977627251</v>
      </c>
      <c r="L34" s="23">
        <f t="shared" si="7"/>
        <v>65328.94837239629</v>
      </c>
      <c r="M34" s="49">
        <f t="shared" si="8"/>
        <v>-807639.4458444745</v>
      </c>
      <c r="N34" s="33">
        <f t="shared" si="9"/>
        <v>-41854.30354585429</v>
      </c>
      <c r="O34" s="33">
        <f t="shared" si="10"/>
        <v>0</v>
      </c>
      <c r="P34" s="23">
        <f t="shared" si="11"/>
        <v>-849493.7493903288</v>
      </c>
      <c r="Q34" s="55">
        <f t="shared" si="12"/>
        <v>0</v>
      </c>
      <c r="R34" s="49">
        <f t="shared" si="13"/>
        <v>0</v>
      </c>
      <c r="S34" s="33">
        <f t="shared" si="14"/>
        <v>0</v>
      </c>
      <c r="T34" s="56">
        <f t="shared" si="15"/>
        <v>0</v>
      </c>
      <c r="V34" s="63"/>
      <c r="W34" s="73"/>
      <c r="X34" s="33"/>
      <c r="Y34" s="33"/>
      <c r="Z34" s="33"/>
    </row>
    <row r="35" spans="1:26" ht="12.75">
      <c r="A35" s="2">
        <v>0.7329769949613507</v>
      </c>
      <c r="B35" s="2">
        <v>0.7783945154253624</v>
      </c>
      <c r="C35" s="2">
        <v>0.8238629924843366</v>
      </c>
      <c r="D35" s="9">
        <v>6</v>
      </c>
      <c r="E35" s="33">
        <f t="shared" si="0"/>
        <v>1152060.972872363</v>
      </c>
      <c r="F35" s="33">
        <f t="shared" si="1"/>
        <v>1294845.1902351622</v>
      </c>
      <c r="G35" s="33">
        <f t="shared" si="2"/>
        <v>1500999.5410895855</v>
      </c>
      <c r="H35" s="48">
        <f t="shared" si="3"/>
        <v>3947905.7041971106</v>
      </c>
      <c r="I35" s="49">
        <f t="shared" si="4"/>
        <v>-152060.97287236294</v>
      </c>
      <c r="J35" s="33">
        <f t="shared" si="5"/>
        <v>-294845.19023516215</v>
      </c>
      <c r="K35" s="33">
        <f t="shared" si="6"/>
        <v>-500999.5410895855</v>
      </c>
      <c r="L35" s="23">
        <f t="shared" si="7"/>
        <v>-947905.7041971106</v>
      </c>
      <c r="M35" s="49">
        <f t="shared" si="8"/>
        <v>-152060.97287236294</v>
      </c>
      <c r="N35" s="33">
        <f t="shared" si="9"/>
        <v>-294845.19023516215</v>
      </c>
      <c r="O35" s="33">
        <f t="shared" si="10"/>
        <v>-500999.5410895855</v>
      </c>
      <c r="P35" s="23">
        <f t="shared" si="11"/>
        <v>-947905.7041971106</v>
      </c>
      <c r="Q35" s="55">
        <f t="shared" si="12"/>
        <v>94790.57041971106</v>
      </c>
      <c r="R35" s="49">
        <f t="shared" si="13"/>
        <v>15206.097287236293</v>
      </c>
      <c r="S35" s="33">
        <f t="shared" si="14"/>
        <v>29484.519023516215</v>
      </c>
      <c r="T35" s="56">
        <f t="shared" si="15"/>
        <v>50099.95410895855</v>
      </c>
      <c r="V35" s="63"/>
      <c r="W35" s="73"/>
      <c r="X35" s="33"/>
      <c r="Y35" s="33"/>
      <c r="Z35" s="33"/>
    </row>
    <row r="36" spans="1:26" ht="12.75">
      <c r="A36" s="2">
        <v>0.36977618866962114</v>
      </c>
      <c r="B36" s="2">
        <v>0.7832759243492353</v>
      </c>
      <c r="C36" s="2">
        <v>0.7641800338400735</v>
      </c>
      <c r="D36" s="9">
        <v>7</v>
      </c>
      <c r="E36" s="33">
        <f t="shared" si="0"/>
        <v>865252.5475104615</v>
      </c>
      <c r="F36" s="33">
        <f t="shared" si="1"/>
        <v>1305586.5387698915</v>
      </c>
      <c r="G36" s="33">
        <f t="shared" si="2"/>
        <v>1295464.5228287226</v>
      </c>
      <c r="H36" s="48">
        <f t="shared" si="3"/>
        <v>3466303.6091090757</v>
      </c>
      <c r="I36" s="49">
        <f t="shared" si="4"/>
        <v>134747.45248953847</v>
      </c>
      <c r="J36" s="33">
        <f t="shared" si="5"/>
        <v>-305586.5387698915</v>
      </c>
      <c r="K36" s="33">
        <f t="shared" si="6"/>
        <v>-295464.5228287226</v>
      </c>
      <c r="L36" s="23">
        <f t="shared" si="7"/>
        <v>-466303.6091090756</v>
      </c>
      <c r="M36" s="49">
        <f t="shared" si="8"/>
        <v>0</v>
      </c>
      <c r="N36" s="33">
        <f t="shared" si="9"/>
        <v>-305586.5387698915</v>
      </c>
      <c r="O36" s="33">
        <f t="shared" si="10"/>
        <v>-295464.5228287226</v>
      </c>
      <c r="P36" s="23">
        <f t="shared" si="11"/>
        <v>-601051.0615986141</v>
      </c>
      <c r="Q36" s="55">
        <f t="shared" si="12"/>
        <v>46630.36091090756</v>
      </c>
      <c r="R36" s="49">
        <f t="shared" si="13"/>
        <v>0</v>
      </c>
      <c r="S36" s="33">
        <f t="shared" si="14"/>
        <v>23707.820354655774</v>
      </c>
      <c r="T36" s="56">
        <f t="shared" si="15"/>
        <v>22922.540556251784</v>
      </c>
      <c r="V36" s="63"/>
      <c r="W36" s="73"/>
      <c r="X36" s="33"/>
      <c r="Y36" s="33"/>
      <c r="Z36" s="33"/>
    </row>
    <row r="37" spans="1:26" ht="12.75">
      <c r="A37" s="2">
        <v>0.2234393433617603</v>
      </c>
      <c r="B37" s="2">
        <v>0.6091181558479148</v>
      </c>
      <c r="C37" s="2">
        <v>0.3607355823716816</v>
      </c>
      <c r="D37" s="9">
        <v>8</v>
      </c>
      <c r="E37" s="33">
        <f t="shared" si="0"/>
        <v>760949.1804694881</v>
      </c>
      <c r="F37" s="33">
        <f t="shared" si="1"/>
        <v>1013602.3725766736</v>
      </c>
      <c r="G37" s="33">
        <f t="shared" si="2"/>
        <v>609848.1338092369</v>
      </c>
      <c r="H37" s="48">
        <f t="shared" si="3"/>
        <v>2384399.6868553986</v>
      </c>
      <c r="I37" s="49">
        <f t="shared" si="4"/>
        <v>239050.81953051186</v>
      </c>
      <c r="J37" s="33">
        <f t="shared" si="5"/>
        <v>-13602.372576673632</v>
      </c>
      <c r="K37" s="33">
        <f t="shared" si="6"/>
        <v>390151.8661907631</v>
      </c>
      <c r="L37" s="23">
        <f t="shared" si="7"/>
        <v>615600.3131446013</v>
      </c>
      <c r="M37" s="49">
        <f t="shared" si="8"/>
        <v>0</v>
      </c>
      <c r="N37" s="33">
        <f t="shared" si="9"/>
        <v>-13602.372576673632</v>
      </c>
      <c r="O37" s="33">
        <f t="shared" si="10"/>
        <v>0</v>
      </c>
      <c r="P37" s="23">
        <f t="shared" si="11"/>
        <v>-13602.372576673632</v>
      </c>
      <c r="Q37" s="55">
        <f t="shared" si="12"/>
        <v>0</v>
      </c>
      <c r="R37" s="49">
        <f t="shared" si="13"/>
        <v>0</v>
      </c>
      <c r="S37" s="33">
        <f t="shared" si="14"/>
        <v>0</v>
      </c>
      <c r="T37" s="56">
        <f t="shared" si="15"/>
        <v>0</v>
      </c>
      <c r="V37" s="63"/>
      <c r="W37" s="73"/>
      <c r="X37" s="33"/>
      <c r="Y37" s="33"/>
      <c r="Z37" s="33"/>
    </row>
    <row r="38" spans="1:26" ht="12.75">
      <c r="A38" s="2">
        <v>0.9954814722847332</v>
      </c>
      <c r="B38" s="2">
        <v>0.8348663083643624</v>
      </c>
      <c r="C38" s="2">
        <v>0.43334144640288486</v>
      </c>
      <c r="D38" s="9">
        <v>9</v>
      </c>
      <c r="E38" s="33">
        <f t="shared" si="0"/>
        <v>2092155.231264727</v>
      </c>
      <c r="F38" s="33">
        <f t="shared" si="1"/>
        <v>1435894.1016558215</v>
      </c>
      <c r="G38" s="33">
        <f t="shared" si="2"/>
        <v>695926.4038711117</v>
      </c>
      <c r="H38" s="48">
        <f t="shared" si="3"/>
        <v>4223975.73679166</v>
      </c>
      <c r="I38" s="49">
        <f t="shared" si="4"/>
        <v>-1092155.231264727</v>
      </c>
      <c r="J38" s="33">
        <f t="shared" si="5"/>
        <v>-435894.10165582155</v>
      </c>
      <c r="K38" s="33">
        <f t="shared" si="6"/>
        <v>304073.5961288883</v>
      </c>
      <c r="L38" s="23">
        <f t="shared" si="7"/>
        <v>-1223975.73679166</v>
      </c>
      <c r="M38" s="49">
        <f t="shared" si="8"/>
        <v>-1092155.231264727</v>
      </c>
      <c r="N38" s="33">
        <f t="shared" si="9"/>
        <v>-435894.10165582155</v>
      </c>
      <c r="O38" s="33">
        <f t="shared" si="10"/>
        <v>0</v>
      </c>
      <c r="P38" s="23">
        <f t="shared" si="11"/>
        <v>-1528049.3329205485</v>
      </c>
      <c r="Q38" s="55">
        <f t="shared" si="12"/>
        <v>122397.57367916602</v>
      </c>
      <c r="R38" s="49">
        <f t="shared" si="13"/>
        <v>87482.22161932099</v>
      </c>
      <c r="S38" s="33">
        <f t="shared" si="14"/>
        <v>34915.352059845034</v>
      </c>
      <c r="T38" s="56">
        <f t="shared" si="15"/>
        <v>0</v>
      </c>
      <c r="V38" s="63"/>
      <c r="W38" s="73"/>
      <c r="X38" s="33"/>
      <c r="Y38" s="33"/>
      <c r="Z38" s="33"/>
    </row>
    <row r="39" spans="1:26" ht="12.75">
      <c r="A39" s="2">
        <v>0.05767212273216682</v>
      </c>
      <c r="B39" s="2">
        <v>0.6092443526103344</v>
      </c>
      <c r="C39" s="2">
        <v>0.6001139860939766</v>
      </c>
      <c r="D39" s="9">
        <v>10</v>
      </c>
      <c r="E39" s="33">
        <f t="shared" si="0"/>
        <v>596076.7055578752</v>
      </c>
      <c r="F39" s="33">
        <f t="shared" si="1"/>
        <v>1013768.980367207</v>
      </c>
      <c r="G39" s="33">
        <f t="shared" si="2"/>
        <v>934773.9974945798</v>
      </c>
      <c r="H39" s="48">
        <f t="shared" si="3"/>
        <v>2544619.683419662</v>
      </c>
      <c r="I39" s="49">
        <f t="shared" si="4"/>
        <v>403923.2944421248</v>
      </c>
      <c r="J39" s="33">
        <f t="shared" si="5"/>
        <v>-13768.980367206968</v>
      </c>
      <c r="K39" s="33">
        <f t="shared" si="6"/>
        <v>65226.00250542024</v>
      </c>
      <c r="L39" s="23">
        <f t="shared" si="7"/>
        <v>455380.31658033805</v>
      </c>
      <c r="M39" s="49">
        <f t="shared" si="8"/>
        <v>0</v>
      </c>
      <c r="N39" s="33">
        <f t="shared" si="9"/>
        <v>-13768.980367206968</v>
      </c>
      <c r="O39" s="33">
        <f t="shared" si="10"/>
        <v>0</v>
      </c>
      <c r="P39" s="23">
        <f t="shared" si="11"/>
        <v>-13768.980367206968</v>
      </c>
      <c r="Q39" s="55">
        <f t="shared" si="12"/>
        <v>0</v>
      </c>
      <c r="R39" s="49">
        <f t="shared" si="13"/>
        <v>0</v>
      </c>
      <c r="S39" s="33">
        <f t="shared" si="14"/>
        <v>0</v>
      </c>
      <c r="T39" s="56">
        <f t="shared" si="15"/>
        <v>0</v>
      </c>
      <c r="V39" s="63"/>
      <c r="W39" s="73"/>
      <c r="X39" s="33"/>
      <c r="Y39" s="33"/>
      <c r="Z39" s="33"/>
    </row>
    <row r="40" spans="1:26" ht="12.75">
      <c r="A40" s="2">
        <v>0.9307844289441141</v>
      </c>
      <c r="B40" s="2">
        <v>0.4452036601442</v>
      </c>
      <c r="C40" s="2">
        <v>0.5564732761880657</v>
      </c>
      <c r="D40" s="9">
        <v>11</v>
      </c>
      <c r="E40" s="33">
        <f t="shared" si="0"/>
        <v>1491075.390205784</v>
      </c>
      <c r="F40" s="33">
        <f t="shared" si="1"/>
        <v>823744.8788281052</v>
      </c>
      <c r="G40" s="33">
        <f t="shared" si="2"/>
        <v>864523.7826612652</v>
      </c>
      <c r="H40" s="48">
        <f t="shared" si="3"/>
        <v>3179344.0516951545</v>
      </c>
      <c r="I40" s="49">
        <f t="shared" si="4"/>
        <v>-491075.390205784</v>
      </c>
      <c r="J40" s="33">
        <f t="shared" si="5"/>
        <v>176255.12117189483</v>
      </c>
      <c r="K40" s="33">
        <f t="shared" si="6"/>
        <v>135476.21733873477</v>
      </c>
      <c r="L40" s="23">
        <f t="shared" si="7"/>
        <v>-179344.0516951544</v>
      </c>
      <c r="M40" s="49">
        <f t="shared" si="8"/>
        <v>-491075.390205784</v>
      </c>
      <c r="N40" s="33">
        <f t="shared" si="9"/>
        <v>0</v>
      </c>
      <c r="O40" s="33">
        <f t="shared" si="10"/>
        <v>0</v>
      </c>
      <c r="P40" s="23">
        <f t="shared" si="11"/>
        <v>-491075.390205784</v>
      </c>
      <c r="Q40" s="55">
        <f t="shared" si="12"/>
        <v>17934.40516951544</v>
      </c>
      <c r="R40" s="49">
        <f t="shared" si="13"/>
        <v>17934.40516951544</v>
      </c>
      <c r="S40" s="33">
        <f t="shared" si="14"/>
        <v>0</v>
      </c>
      <c r="T40" s="56">
        <f t="shared" si="15"/>
        <v>0</v>
      </c>
      <c r="V40" s="63"/>
      <c r="W40" s="73"/>
      <c r="X40" s="33"/>
      <c r="Y40" s="33"/>
      <c r="Z40" s="33"/>
    </row>
    <row r="41" spans="1:26" ht="12.75">
      <c r="A41" s="2">
        <v>0.3353724429936946</v>
      </c>
      <c r="B41" s="2">
        <v>0.9040896410748573</v>
      </c>
      <c r="C41" s="2">
        <v>0.275691996173955</v>
      </c>
      <c r="D41" s="9">
        <v>12</v>
      </c>
      <c r="E41" s="33">
        <f t="shared" si="0"/>
        <v>841526.4995455088</v>
      </c>
      <c r="F41" s="33">
        <f t="shared" si="1"/>
        <v>1694869.8080532532</v>
      </c>
      <c r="G41" s="33">
        <f t="shared" si="2"/>
        <v>515828.3268251222</v>
      </c>
      <c r="H41" s="48">
        <f t="shared" si="3"/>
        <v>3052224.6344238846</v>
      </c>
      <c r="I41" s="49">
        <f t="shared" si="4"/>
        <v>158473.50045449124</v>
      </c>
      <c r="J41" s="33">
        <f t="shared" si="5"/>
        <v>-694869.8080532532</v>
      </c>
      <c r="K41" s="33">
        <f t="shared" si="6"/>
        <v>484171.6731748778</v>
      </c>
      <c r="L41" s="23">
        <f t="shared" si="7"/>
        <v>-52224.634423884156</v>
      </c>
      <c r="M41" s="49">
        <f t="shared" si="8"/>
        <v>0</v>
      </c>
      <c r="N41" s="33">
        <f t="shared" si="9"/>
        <v>-694869.8080532532</v>
      </c>
      <c r="O41" s="33">
        <f t="shared" si="10"/>
        <v>0</v>
      </c>
      <c r="P41" s="23">
        <f t="shared" si="11"/>
        <v>-694869.8080532532</v>
      </c>
      <c r="Q41" s="55">
        <f t="shared" si="12"/>
        <v>5222.463442388416</v>
      </c>
      <c r="R41" s="49">
        <f t="shared" si="13"/>
        <v>0</v>
      </c>
      <c r="S41" s="33">
        <f t="shared" si="14"/>
        <v>5222.463442388416</v>
      </c>
      <c r="T41" s="56">
        <f t="shared" si="15"/>
        <v>0</v>
      </c>
      <c r="V41" s="63"/>
      <c r="W41" s="73"/>
      <c r="X41" s="33"/>
      <c r="Y41" s="33"/>
      <c r="Z41" s="33"/>
    </row>
    <row r="42" spans="1:26" ht="12.75">
      <c r="A42" s="2">
        <v>0.7824214244121708</v>
      </c>
      <c r="B42" s="2">
        <v>0.3721361519291708</v>
      </c>
      <c r="C42" s="2">
        <v>0.9604750963866426</v>
      </c>
      <c r="D42" s="9">
        <v>13</v>
      </c>
      <c r="E42" s="33">
        <f t="shared" si="0"/>
        <v>1208184.889229095</v>
      </c>
      <c r="F42" s="33">
        <f t="shared" si="1"/>
        <v>749686.2544041628</v>
      </c>
      <c r="G42" s="33">
        <f t="shared" si="2"/>
        <v>2676094.0320006525</v>
      </c>
      <c r="H42" s="48">
        <f t="shared" si="3"/>
        <v>4633965.17563391</v>
      </c>
      <c r="I42" s="49">
        <f t="shared" si="4"/>
        <v>-208184.88922909508</v>
      </c>
      <c r="J42" s="33">
        <f t="shared" si="5"/>
        <v>250313.74559583724</v>
      </c>
      <c r="K42" s="33">
        <f t="shared" si="6"/>
        <v>-1676094.0320006525</v>
      </c>
      <c r="L42" s="23">
        <f t="shared" si="7"/>
        <v>-1633965.1756339103</v>
      </c>
      <c r="M42" s="49">
        <f t="shared" si="8"/>
        <v>-208184.88922909508</v>
      </c>
      <c r="N42" s="33">
        <f t="shared" si="9"/>
        <v>0</v>
      </c>
      <c r="O42" s="33">
        <f t="shared" si="10"/>
        <v>-1676094.0320006525</v>
      </c>
      <c r="P42" s="23">
        <f t="shared" si="11"/>
        <v>-1884278.9212297476</v>
      </c>
      <c r="Q42" s="55">
        <f t="shared" si="12"/>
        <v>230189.46847964678</v>
      </c>
      <c r="R42" s="49">
        <f t="shared" si="13"/>
        <v>25432.52405852099</v>
      </c>
      <c r="S42" s="33">
        <f t="shared" si="14"/>
        <v>0</v>
      </c>
      <c r="T42" s="56">
        <f t="shared" si="15"/>
        <v>204756.9444211258</v>
      </c>
      <c r="V42" s="63"/>
      <c r="W42" s="73"/>
      <c r="X42" s="33"/>
      <c r="Y42" s="33"/>
      <c r="Z42" s="33"/>
    </row>
    <row r="43" spans="1:26" ht="13.5" customHeight="1">
      <c r="A43" s="2">
        <v>0.03724861321731776</v>
      </c>
      <c r="B43" s="2">
        <v>0.029957407277729498</v>
      </c>
      <c r="C43" s="2">
        <v>0.4230238745813951</v>
      </c>
      <c r="D43" s="9">
        <v>14</v>
      </c>
      <c r="E43" s="33">
        <f t="shared" si="0"/>
        <v>559862.3977990411</v>
      </c>
      <c r="F43" s="33">
        <f t="shared" si="1"/>
        <v>344483.1927210951</v>
      </c>
      <c r="G43" s="33">
        <f t="shared" si="2"/>
        <v>683236.2692235296</v>
      </c>
      <c r="H43" s="48">
        <f t="shared" si="3"/>
        <v>1587581.859743666</v>
      </c>
      <c r="I43" s="49">
        <f t="shared" si="4"/>
        <v>440137.6022009589</v>
      </c>
      <c r="J43" s="33">
        <f t="shared" si="5"/>
        <v>655516.8072789048</v>
      </c>
      <c r="K43" s="33">
        <f t="shared" si="6"/>
        <v>316763.7307764704</v>
      </c>
      <c r="L43" s="23">
        <f t="shared" si="7"/>
        <v>1412418.140256334</v>
      </c>
      <c r="M43" s="49">
        <f t="shared" si="8"/>
        <v>0</v>
      </c>
      <c r="N43" s="33">
        <f t="shared" si="9"/>
        <v>0</v>
      </c>
      <c r="O43" s="33">
        <f t="shared" si="10"/>
        <v>0</v>
      </c>
      <c r="P43" s="23">
        <f t="shared" si="11"/>
        <v>0</v>
      </c>
      <c r="Q43" s="55">
        <f t="shared" si="12"/>
        <v>0</v>
      </c>
      <c r="R43" s="49">
        <f t="shared" si="13"/>
        <v>0</v>
      </c>
      <c r="S43" s="33">
        <f t="shared" si="14"/>
        <v>0</v>
      </c>
      <c r="T43" s="56">
        <f t="shared" si="15"/>
        <v>0</v>
      </c>
      <c r="V43" s="63"/>
      <c r="W43" s="73"/>
      <c r="X43" s="33"/>
      <c r="Y43" s="33"/>
      <c r="Z43" s="33"/>
    </row>
    <row r="44" spans="1:26" ht="13.5" customHeight="1">
      <c r="A44" s="2">
        <v>0.7287992638814798</v>
      </c>
      <c r="B44" s="2">
        <v>0.7488975800126543</v>
      </c>
      <c r="C44" s="2">
        <v>0.13446030427762157</v>
      </c>
      <c r="D44" s="9">
        <v>15</v>
      </c>
      <c r="E44" s="33">
        <f t="shared" si="0"/>
        <v>1147695.086089466</v>
      </c>
      <c r="F44" s="33">
        <f t="shared" si="1"/>
        <v>1234310.2528974742</v>
      </c>
      <c r="G44" s="33">
        <f t="shared" si="2"/>
        <v>360996.80005449225</v>
      </c>
      <c r="H44" s="48">
        <f t="shared" si="3"/>
        <v>2743002.1390414326</v>
      </c>
      <c r="I44" s="49">
        <f t="shared" si="4"/>
        <v>-147695.086089466</v>
      </c>
      <c r="J44" s="33">
        <f t="shared" si="5"/>
        <v>-234310.25289747422</v>
      </c>
      <c r="K44" s="33">
        <f t="shared" si="6"/>
        <v>639003.1999455078</v>
      </c>
      <c r="L44" s="23">
        <f t="shared" si="7"/>
        <v>256997.8609585676</v>
      </c>
      <c r="M44" s="49">
        <f t="shared" si="8"/>
        <v>-147695.086089466</v>
      </c>
      <c r="N44" s="33">
        <f t="shared" si="9"/>
        <v>-234310.25289747422</v>
      </c>
      <c r="O44" s="33">
        <f t="shared" si="10"/>
        <v>0</v>
      </c>
      <c r="P44" s="23">
        <f t="shared" si="11"/>
        <v>-382005.3389869402</v>
      </c>
      <c r="Q44" s="55">
        <f t="shared" si="12"/>
        <v>0</v>
      </c>
      <c r="R44" s="49">
        <f t="shared" si="13"/>
        <v>0</v>
      </c>
      <c r="S44" s="33">
        <f t="shared" si="14"/>
        <v>0</v>
      </c>
      <c r="T44" s="56">
        <f t="shared" si="15"/>
        <v>0</v>
      </c>
      <c r="V44" s="63"/>
      <c r="W44" s="73"/>
      <c r="X44" s="33"/>
      <c r="Y44" s="33"/>
      <c r="Z44" s="33"/>
    </row>
    <row r="45" spans="1:26" ht="13.5" customHeight="1">
      <c r="A45" s="2">
        <v>0.7459753105214129</v>
      </c>
      <c r="B45" s="2">
        <v>0.43485163079569666</v>
      </c>
      <c r="C45" s="2">
        <v>0.8891930445369391</v>
      </c>
      <c r="D45" s="9">
        <v>16</v>
      </c>
      <c r="E45" s="33">
        <f t="shared" si="0"/>
        <v>1165981.7261527143</v>
      </c>
      <c r="F45" s="33">
        <f t="shared" si="1"/>
        <v>813005.2521875671</v>
      </c>
      <c r="G45" s="33">
        <f t="shared" si="2"/>
        <v>1841487.1894937877</v>
      </c>
      <c r="H45" s="48">
        <f t="shared" si="3"/>
        <v>3820474.167834069</v>
      </c>
      <c r="I45" s="49">
        <f t="shared" si="4"/>
        <v>-165981.72615271434</v>
      </c>
      <c r="J45" s="33">
        <f t="shared" si="5"/>
        <v>186994.74781243294</v>
      </c>
      <c r="K45" s="33">
        <f t="shared" si="6"/>
        <v>-841487.1894937877</v>
      </c>
      <c r="L45" s="23">
        <f t="shared" si="7"/>
        <v>-820474.1678340691</v>
      </c>
      <c r="M45" s="49">
        <f t="shared" si="8"/>
        <v>-165981.72615271434</v>
      </c>
      <c r="N45" s="33">
        <f t="shared" si="9"/>
        <v>0</v>
      </c>
      <c r="O45" s="33">
        <f t="shared" si="10"/>
        <v>-841487.1894937877</v>
      </c>
      <c r="P45" s="23">
        <f t="shared" si="11"/>
        <v>-1007468.915646502</v>
      </c>
      <c r="Q45" s="55">
        <f t="shared" si="12"/>
        <v>82047.41678340692</v>
      </c>
      <c r="R45" s="49">
        <f t="shared" si="13"/>
        <v>13517.41145814115</v>
      </c>
      <c r="S45" s="33">
        <f t="shared" si="14"/>
        <v>0</v>
      </c>
      <c r="T45" s="56">
        <f t="shared" si="15"/>
        <v>68530.00532526578</v>
      </c>
      <c r="V45" s="63"/>
      <c r="W45" s="73"/>
      <c r="X45" s="33"/>
      <c r="Y45" s="33"/>
      <c r="Z45" s="33"/>
    </row>
    <row r="46" spans="1:26" ht="12.75">
      <c r="A46" s="2">
        <v>0.9762173972793704</v>
      </c>
      <c r="B46" s="2">
        <v>0.6423856806967221</v>
      </c>
      <c r="C46" s="2">
        <v>0.08109712250758072</v>
      </c>
      <c r="D46" s="9">
        <v>17</v>
      </c>
      <c r="E46" s="33">
        <f t="shared" si="0"/>
        <v>1732160.9824626069</v>
      </c>
      <c r="F46" s="33">
        <f t="shared" si="1"/>
        <v>1059102.1039813885</v>
      </c>
      <c r="G46" s="33">
        <f t="shared" si="2"/>
        <v>294224.90937098244</v>
      </c>
      <c r="H46" s="48">
        <f t="shared" si="3"/>
        <v>3085487.9958149777</v>
      </c>
      <c r="I46" s="49">
        <f t="shared" si="4"/>
        <v>-732160.9824626069</v>
      </c>
      <c r="J46" s="33">
        <f t="shared" si="5"/>
        <v>-59102.1039813885</v>
      </c>
      <c r="K46" s="33">
        <f t="shared" si="6"/>
        <v>705775.0906290176</v>
      </c>
      <c r="L46" s="23">
        <f t="shared" si="7"/>
        <v>-85487.9958149778</v>
      </c>
      <c r="M46" s="49">
        <f t="shared" si="8"/>
        <v>-732160.9824626069</v>
      </c>
      <c r="N46" s="33">
        <f t="shared" si="9"/>
        <v>-59102.1039813885</v>
      </c>
      <c r="O46" s="33">
        <f t="shared" si="10"/>
        <v>0</v>
      </c>
      <c r="P46" s="23">
        <f t="shared" si="11"/>
        <v>-791263.0864439954</v>
      </c>
      <c r="Q46" s="55">
        <f t="shared" si="12"/>
        <v>8548.79958149778</v>
      </c>
      <c r="R46" s="49">
        <f t="shared" si="13"/>
        <v>7910.260958329626</v>
      </c>
      <c r="S46" s="33">
        <f t="shared" si="14"/>
        <v>638.5386231681533</v>
      </c>
      <c r="T46" s="56">
        <f t="shared" si="15"/>
        <v>0</v>
      </c>
      <c r="V46" s="63"/>
      <c r="W46" s="73"/>
      <c r="X46" s="33"/>
      <c r="Y46" s="33"/>
      <c r="Z46" s="33"/>
    </row>
    <row r="47" spans="1:26" ht="12.75">
      <c r="A47" s="2">
        <v>0.6661671469502626</v>
      </c>
      <c r="B47" s="2">
        <v>0.6388771985287844</v>
      </c>
      <c r="C47" s="2">
        <v>0.6242937511919866</v>
      </c>
      <c r="D47" s="9">
        <v>18</v>
      </c>
      <c r="E47" s="33">
        <f t="shared" si="0"/>
        <v>1087418.0951248277</v>
      </c>
      <c r="F47" s="33">
        <f t="shared" si="1"/>
        <v>1054144.5676223917</v>
      </c>
      <c r="G47" s="33">
        <f t="shared" si="2"/>
        <v>977012.5271489926</v>
      </c>
      <c r="H47" s="48">
        <f t="shared" si="3"/>
        <v>3118575.189896212</v>
      </c>
      <c r="I47" s="49">
        <f t="shared" si="4"/>
        <v>-87418.0951248277</v>
      </c>
      <c r="J47" s="33">
        <f t="shared" si="5"/>
        <v>-54144.56762239174</v>
      </c>
      <c r="K47" s="33">
        <f t="shared" si="6"/>
        <v>22987.472851007362</v>
      </c>
      <c r="L47" s="23">
        <f t="shared" si="7"/>
        <v>-118575.18989621208</v>
      </c>
      <c r="M47" s="49">
        <f t="shared" si="8"/>
        <v>-87418.0951248277</v>
      </c>
      <c r="N47" s="33">
        <f t="shared" si="9"/>
        <v>-54144.56762239174</v>
      </c>
      <c r="O47" s="33">
        <f t="shared" si="10"/>
        <v>0</v>
      </c>
      <c r="P47" s="23">
        <f t="shared" si="11"/>
        <v>-141562.66274721944</v>
      </c>
      <c r="Q47" s="55">
        <f t="shared" si="12"/>
        <v>11857.518989621209</v>
      </c>
      <c r="R47" s="49">
        <f t="shared" si="13"/>
        <v>7322.2818987947985</v>
      </c>
      <c r="S47" s="33">
        <f t="shared" si="14"/>
        <v>4535.23709082641</v>
      </c>
      <c r="T47" s="56">
        <f t="shared" si="15"/>
        <v>0</v>
      </c>
      <c r="V47" s="63"/>
      <c r="W47" s="73"/>
      <c r="X47" s="33"/>
      <c r="Y47" s="33"/>
      <c r="Z47" s="33"/>
    </row>
    <row r="48" spans="1:26" ht="12.75">
      <c r="A48" s="2">
        <v>0.4002574565004098</v>
      </c>
      <c r="B48" s="2">
        <v>0.13980729052445562</v>
      </c>
      <c r="C48" s="2">
        <v>0.25872724067862984</v>
      </c>
      <c r="D48" s="9">
        <v>19</v>
      </c>
      <c r="E48" s="33">
        <f t="shared" si="0"/>
        <v>886207.4359017753</v>
      </c>
      <c r="F48" s="33">
        <f t="shared" si="1"/>
        <v>513968.7675993677</v>
      </c>
      <c r="G48" s="33">
        <f t="shared" si="2"/>
        <v>497533.71485882375</v>
      </c>
      <c r="H48" s="48">
        <f t="shared" si="3"/>
        <v>1897709.9183599667</v>
      </c>
      <c r="I48" s="49">
        <f t="shared" si="4"/>
        <v>113792.56409822474</v>
      </c>
      <c r="J48" s="33">
        <f t="shared" si="5"/>
        <v>486031.2324006323</v>
      </c>
      <c r="K48" s="33">
        <f t="shared" si="6"/>
        <v>502466.28514117625</v>
      </c>
      <c r="L48" s="23">
        <f t="shared" si="7"/>
        <v>1102290.0816400333</v>
      </c>
      <c r="M48" s="49">
        <f t="shared" si="8"/>
        <v>0</v>
      </c>
      <c r="N48" s="33">
        <f t="shared" si="9"/>
        <v>0</v>
      </c>
      <c r="O48" s="33">
        <f t="shared" si="10"/>
        <v>0</v>
      </c>
      <c r="P48" s="23">
        <f t="shared" si="11"/>
        <v>0</v>
      </c>
      <c r="Q48" s="55">
        <f t="shared" si="12"/>
        <v>0</v>
      </c>
      <c r="R48" s="49">
        <f t="shared" si="13"/>
        <v>0</v>
      </c>
      <c r="S48" s="33">
        <f t="shared" si="14"/>
        <v>0</v>
      </c>
      <c r="T48" s="56">
        <f t="shared" si="15"/>
        <v>0</v>
      </c>
      <c r="V48" s="63"/>
      <c r="W48" s="73"/>
      <c r="X48" s="33"/>
      <c r="Y48" s="33"/>
      <c r="Z48" s="33"/>
    </row>
    <row r="49" spans="1:26" ht="12.75">
      <c r="A49" s="2">
        <v>0.1715577048236978</v>
      </c>
      <c r="B49" s="2">
        <v>0.07954607353618925</v>
      </c>
      <c r="C49" s="2">
        <v>0.43331519891466924</v>
      </c>
      <c r="D49" s="9">
        <v>20</v>
      </c>
      <c r="E49" s="33">
        <f t="shared" si="0"/>
        <v>719349.2633966712</v>
      </c>
      <c r="F49" s="33">
        <f t="shared" si="1"/>
        <v>436456.8645509384</v>
      </c>
      <c r="G49" s="33">
        <f t="shared" si="2"/>
        <v>695893.8988197424</v>
      </c>
      <c r="H49" s="48">
        <f t="shared" si="3"/>
        <v>1851700.0267673521</v>
      </c>
      <c r="I49" s="49">
        <f t="shared" si="4"/>
        <v>280650.73660332884</v>
      </c>
      <c r="J49" s="33">
        <f t="shared" si="5"/>
        <v>563543.1354490616</v>
      </c>
      <c r="K49" s="33">
        <f t="shared" si="6"/>
        <v>304106.1011802576</v>
      </c>
      <c r="L49" s="23">
        <f t="shared" si="7"/>
        <v>1148299.973232648</v>
      </c>
      <c r="M49" s="49">
        <f t="shared" si="8"/>
        <v>0</v>
      </c>
      <c r="N49" s="33">
        <f t="shared" si="9"/>
        <v>0</v>
      </c>
      <c r="O49" s="33">
        <f t="shared" si="10"/>
        <v>0</v>
      </c>
      <c r="P49" s="23">
        <f t="shared" si="11"/>
        <v>0</v>
      </c>
      <c r="Q49" s="55">
        <f t="shared" si="12"/>
        <v>0</v>
      </c>
      <c r="R49" s="49">
        <f t="shared" si="13"/>
        <v>0</v>
      </c>
      <c r="S49" s="33">
        <f t="shared" si="14"/>
        <v>0</v>
      </c>
      <c r="T49" s="56">
        <f t="shared" si="15"/>
        <v>0</v>
      </c>
      <c r="V49" s="63"/>
      <c r="W49" s="73"/>
      <c r="X49" s="33"/>
      <c r="Y49" s="33"/>
      <c r="Z49" s="33"/>
    </row>
    <row r="50" spans="1:26" ht="12.75">
      <c r="A50" s="2">
        <v>0.7998955409666233</v>
      </c>
      <c r="B50" s="2">
        <v>0.9854348332074037</v>
      </c>
      <c r="C50" s="2">
        <v>0.16682392991134254</v>
      </c>
      <c r="D50" s="9">
        <v>21</v>
      </c>
      <c r="E50" s="33">
        <f t="shared" si="0"/>
        <v>1230443.227486679</v>
      </c>
      <c r="F50" s="33">
        <f t="shared" si="1"/>
        <v>2627043.6387341623</v>
      </c>
      <c r="G50" s="33">
        <f t="shared" si="2"/>
        <v>397820.40050914424</v>
      </c>
      <c r="H50" s="48">
        <f t="shared" si="3"/>
        <v>4255307.266729985</v>
      </c>
      <c r="I50" s="49">
        <f t="shared" si="4"/>
        <v>-230443.2274866791</v>
      </c>
      <c r="J50" s="33">
        <f t="shared" si="5"/>
        <v>-1627043.6387341623</v>
      </c>
      <c r="K50" s="33">
        <f t="shared" si="6"/>
        <v>602179.5994908558</v>
      </c>
      <c r="L50" s="23">
        <f t="shared" si="7"/>
        <v>-1255307.2667299856</v>
      </c>
      <c r="M50" s="49">
        <f t="shared" si="8"/>
        <v>-230443.2274866791</v>
      </c>
      <c r="N50" s="33">
        <f t="shared" si="9"/>
        <v>-1627043.6387341623</v>
      </c>
      <c r="O50" s="33">
        <f t="shared" si="10"/>
        <v>0</v>
      </c>
      <c r="P50" s="23">
        <f t="shared" si="11"/>
        <v>-1857486.8662208414</v>
      </c>
      <c r="Q50" s="55">
        <f t="shared" si="12"/>
        <v>125530.72667299857</v>
      </c>
      <c r="R50" s="49">
        <f t="shared" si="13"/>
        <v>15573.572190111332</v>
      </c>
      <c r="S50" s="33">
        <f t="shared" si="14"/>
        <v>109957.15448288724</v>
      </c>
      <c r="T50" s="56">
        <f t="shared" si="15"/>
        <v>0</v>
      </c>
      <c r="V50" s="63"/>
      <c r="W50" s="73"/>
      <c r="X50" s="33"/>
      <c r="Y50" s="33"/>
      <c r="Z50" s="33"/>
    </row>
    <row r="51" spans="1:26" ht="12.75">
      <c r="A51" s="2">
        <v>0.5891426592950746</v>
      </c>
      <c r="B51" s="2">
        <v>0.18138393692753674</v>
      </c>
      <c r="C51" s="2">
        <v>0.5829715653382987</v>
      </c>
      <c r="D51" s="9">
        <v>22</v>
      </c>
      <c r="E51" s="33">
        <f t="shared" si="0"/>
        <v>1022859.4010661875</v>
      </c>
      <c r="F51" s="33">
        <f t="shared" si="1"/>
        <v>559869.3633380906</v>
      </c>
      <c r="G51" s="33">
        <f t="shared" si="2"/>
        <v>906332.4986428238</v>
      </c>
      <c r="H51" s="48">
        <f t="shared" si="3"/>
        <v>2489061.263047102</v>
      </c>
      <c r="I51" s="49">
        <f t="shared" si="4"/>
        <v>-22859.401066187536</v>
      </c>
      <c r="J51" s="33">
        <f t="shared" si="5"/>
        <v>440130.6366619094</v>
      </c>
      <c r="K51" s="33">
        <f t="shared" si="6"/>
        <v>93667.50135717622</v>
      </c>
      <c r="L51" s="23">
        <f t="shared" si="7"/>
        <v>510938.7369528981</v>
      </c>
      <c r="M51" s="49">
        <f t="shared" si="8"/>
        <v>-22859.401066187536</v>
      </c>
      <c r="N51" s="33">
        <f t="shared" si="9"/>
        <v>0</v>
      </c>
      <c r="O51" s="33">
        <f t="shared" si="10"/>
        <v>0</v>
      </c>
      <c r="P51" s="23">
        <f t="shared" si="11"/>
        <v>-22859.401066187536</v>
      </c>
      <c r="Q51" s="55">
        <f t="shared" si="12"/>
        <v>0</v>
      </c>
      <c r="R51" s="49">
        <f t="shared" si="13"/>
        <v>0</v>
      </c>
      <c r="S51" s="33">
        <f t="shared" si="14"/>
        <v>0</v>
      </c>
      <c r="T51" s="56">
        <f t="shared" si="15"/>
        <v>0</v>
      </c>
      <c r="V51" s="63"/>
      <c r="W51" s="73"/>
      <c r="X51" s="33"/>
      <c r="Y51" s="33"/>
      <c r="Z51" s="33"/>
    </row>
    <row r="52" spans="1:26" ht="12.75">
      <c r="A52" s="2">
        <v>0.5750701874319963</v>
      </c>
      <c r="B52" s="2">
        <v>0.9756377696360357</v>
      </c>
      <c r="C52" s="2">
        <v>0.9498625955061835</v>
      </c>
      <c r="D52" s="9">
        <v>23</v>
      </c>
      <c r="E52" s="33">
        <f t="shared" si="0"/>
        <v>1011859.0285234079</v>
      </c>
      <c r="F52" s="33">
        <f t="shared" si="1"/>
        <v>2364336.5242987424</v>
      </c>
      <c r="G52" s="33">
        <f t="shared" si="2"/>
        <v>2473084.037847725</v>
      </c>
      <c r="H52" s="48">
        <f t="shared" si="3"/>
        <v>5849279.590669876</v>
      </c>
      <c r="I52" s="49">
        <f t="shared" si="4"/>
        <v>-11859.028523407876</v>
      </c>
      <c r="J52" s="33">
        <f t="shared" si="5"/>
        <v>-1364336.5242987424</v>
      </c>
      <c r="K52" s="33">
        <f t="shared" si="6"/>
        <v>-1473084.0378477252</v>
      </c>
      <c r="L52" s="23">
        <f t="shared" si="7"/>
        <v>-2849279.5906698755</v>
      </c>
      <c r="M52" s="49">
        <f t="shared" si="8"/>
        <v>-11859.028523407876</v>
      </c>
      <c r="N52" s="33">
        <f t="shared" si="9"/>
        <v>-1364336.5242987424</v>
      </c>
      <c r="O52" s="33">
        <f t="shared" si="10"/>
        <v>-1473084.0378477252</v>
      </c>
      <c r="P52" s="23">
        <f t="shared" si="11"/>
        <v>-2849279.5906698755</v>
      </c>
      <c r="Q52" s="55">
        <f t="shared" si="12"/>
        <v>594783.7929904364</v>
      </c>
      <c r="R52" s="49">
        <f t="shared" si="13"/>
        <v>2475.558379539719</v>
      </c>
      <c r="S52" s="33">
        <f t="shared" si="14"/>
        <v>284803.6589652516</v>
      </c>
      <c r="T52" s="56">
        <f t="shared" si="15"/>
        <v>307504.5756456452</v>
      </c>
      <c r="V52" s="63"/>
      <c r="W52" s="73"/>
      <c r="X52" s="33"/>
      <c r="Y52" s="33"/>
      <c r="Z52" s="33"/>
    </row>
    <row r="53" spans="1:26" ht="12.75">
      <c r="A53" s="2">
        <v>0.811877466227763</v>
      </c>
      <c r="B53" s="2">
        <v>0.6599228228606462</v>
      </c>
      <c r="C53" s="2">
        <v>0.31337031440618723</v>
      </c>
      <c r="D53" s="9">
        <v>24</v>
      </c>
      <c r="E53" s="33">
        <f t="shared" si="0"/>
        <v>1246638.6041832664</v>
      </c>
      <c r="F53" s="33">
        <f t="shared" si="1"/>
        <v>1084507.8114977914</v>
      </c>
      <c r="G53" s="33">
        <f t="shared" si="2"/>
        <v>556869.8791293384</v>
      </c>
      <c r="H53" s="48">
        <f t="shared" si="3"/>
        <v>2888016.294810396</v>
      </c>
      <c r="I53" s="49">
        <f t="shared" si="4"/>
        <v>-246638.6041832664</v>
      </c>
      <c r="J53" s="33">
        <f t="shared" si="5"/>
        <v>-84507.81149779144</v>
      </c>
      <c r="K53" s="33">
        <f t="shared" si="6"/>
        <v>443130.1208706616</v>
      </c>
      <c r="L53" s="23">
        <f t="shared" si="7"/>
        <v>111983.70518960373</v>
      </c>
      <c r="M53" s="49">
        <f t="shared" si="8"/>
        <v>-246638.6041832664</v>
      </c>
      <c r="N53" s="33">
        <f t="shared" si="9"/>
        <v>-84507.81149779144</v>
      </c>
      <c r="O53" s="33">
        <f t="shared" si="10"/>
        <v>0</v>
      </c>
      <c r="P53" s="23">
        <f t="shared" si="11"/>
        <v>-331146.41568105784</v>
      </c>
      <c r="Q53" s="55">
        <f t="shared" si="12"/>
        <v>0</v>
      </c>
      <c r="R53" s="49">
        <f t="shared" si="13"/>
        <v>0</v>
      </c>
      <c r="S53" s="33">
        <f t="shared" si="14"/>
        <v>0</v>
      </c>
      <c r="T53" s="56">
        <f t="shared" si="15"/>
        <v>0</v>
      </c>
      <c r="V53" s="63"/>
      <c r="W53" s="73"/>
      <c r="X53" s="33"/>
      <c r="Y53" s="33"/>
      <c r="Z53" s="33"/>
    </row>
    <row r="54" spans="1:26" ht="12.75">
      <c r="A54" s="2">
        <v>0.8211847831648218</v>
      </c>
      <c r="B54" s="2">
        <v>0.06708246171486376</v>
      </c>
      <c r="C54" s="2">
        <v>0.028183501677000844</v>
      </c>
      <c r="D54" s="9">
        <v>25</v>
      </c>
      <c r="E54" s="33">
        <f t="shared" si="0"/>
        <v>1259817.528429655</v>
      </c>
      <c r="F54" s="33">
        <f t="shared" si="1"/>
        <v>417304.52323710884</v>
      </c>
      <c r="G54" s="33">
        <f t="shared" si="2"/>
        <v>205824.55261123425</v>
      </c>
      <c r="H54" s="48">
        <f t="shared" si="3"/>
        <v>1882946.6042779977</v>
      </c>
      <c r="I54" s="49">
        <f t="shared" si="4"/>
        <v>-259817.5284296549</v>
      </c>
      <c r="J54" s="33">
        <f t="shared" si="5"/>
        <v>582695.4767628912</v>
      </c>
      <c r="K54" s="33">
        <f t="shared" si="6"/>
        <v>794175.4473887658</v>
      </c>
      <c r="L54" s="23">
        <f t="shared" si="7"/>
        <v>1117053.395722002</v>
      </c>
      <c r="M54" s="49">
        <f t="shared" si="8"/>
        <v>-259817.5284296549</v>
      </c>
      <c r="N54" s="33">
        <f t="shared" si="9"/>
        <v>0</v>
      </c>
      <c r="O54" s="33">
        <f t="shared" si="10"/>
        <v>0</v>
      </c>
      <c r="P54" s="23">
        <f t="shared" si="11"/>
        <v>-259817.5284296549</v>
      </c>
      <c r="Q54" s="55">
        <f t="shared" si="12"/>
        <v>0</v>
      </c>
      <c r="R54" s="49">
        <f t="shared" si="13"/>
        <v>0</v>
      </c>
      <c r="S54" s="33">
        <f t="shared" si="14"/>
        <v>0</v>
      </c>
      <c r="T54" s="56">
        <f t="shared" si="15"/>
        <v>0</v>
      </c>
      <c r="V54" s="63"/>
      <c r="W54" s="73"/>
      <c r="X54" s="33"/>
      <c r="Y54" s="33"/>
      <c r="Z54" s="33"/>
    </row>
    <row r="55" spans="1:26" ht="12.75">
      <c r="A55" s="2">
        <v>0.0014969698252885744</v>
      </c>
      <c r="B55" s="2">
        <v>0.9130676541590887</v>
      </c>
      <c r="C55" s="2">
        <v>0.4487584964105986</v>
      </c>
      <c r="D55" s="9">
        <v>26</v>
      </c>
      <c r="E55" s="33">
        <f t="shared" si="0"/>
        <v>392386.5444026839</v>
      </c>
      <c r="F55" s="33">
        <f t="shared" si="1"/>
        <v>1741845.3024749428</v>
      </c>
      <c r="G55" s="33">
        <f t="shared" si="2"/>
        <v>715224.3293506119</v>
      </c>
      <c r="H55" s="48">
        <f t="shared" si="3"/>
        <v>2849456.1762282383</v>
      </c>
      <c r="I55" s="49">
        <f t="shared" si="4"/>
        <v>607613.4555973161</v>
      </c>
      <c r="J55" s="33">
        <f t="shared" si="5"/>
        <v>-741845.3024749428</v>
      </c>
      <c r="K55" s="33">
        <f t="shared" si="6"/>
        <v>284775.6706493881</v>
      </c>
      <c r="L55" s="23">
        <f t="shared" si="7"/>
        <v>150543.8237717615</v>
      </c>
      <c r="M55" s="49">
        <f t="shared" si="8"/>
        <v>0</v>
      </c>
      <c r="N55" s="33">
        <f t="shared" si="9"/>
        <v>-741845.3024749428</v>
      </c>
      <c r="O55" s="33">
        <f t="shared" si="10"/>
        <v>0</v>
      </c>
      <c r="P55" s="23">
        <f t="shared" si="11"/>
        <v>-741845.3024749428</v>
      </c>
      <c r="Q55" s="55">
        <f t="shared" si="12"/>
        <v>0</v>
      </c>
      <c r="R55" s="49">
        <f t="shared" si="13"/>
        <v>0</v>
      </c>
      <c r="S55" s="33">
        <f t="shared" si="14"/>
        <v>0</v>
      </c>
      <c r="T55" s="56">
        <f t="shared" si="15"/>
        <v>0</v>
      </c>
      <c r="V55" s="63"/>
      <c r="W55" s="73"/>
      <c r="X55" s="33"/>
      <c r="Y55" s="33"/>
      <c r="Z55" s="33"/>
    </row>
    <row r="56" spans="1:26" ht="12.75">
      <c r="A56" s="2">
        <v>0.4685202484890212</v>
      </c>
      <c r="B56" s="2">
        <v>0.548687410677057</v>
      </c>
      <c r="C56" s="2">
        <v>0.8703872593763311</v>
      </c>
      <c r="D56" s="9">
        <v>27</v>
      </c>
      <c r="E56" s="33">
        <f t="shared" si="0"/>
        <v>933609.4927133383</v>
      </c>
      <c r="F56" s="33">
        <f t="shared" si="1"/>
        <v>938167.1843192894</v>
      </c>
      <c r="G56" s="33">
        <f t="shared" si="2"/>
        <v>1724188.5779752473</v>
      </c>
      <c r="H56" s="48">
        <f t="shared" si="3"/>
        <v>3595965.255007875</v>
      </c>
      <c r="I56" s="49">
        <f t="shared" si="4"/>
        <v>66390.50728666165</v>
      </c>
      <c r="J56" s="33">
        <f t="shared" si="5"/>
        <v>61832.8156807106</v>
      </c>
      <c r="K56" s="33">
        <f t="shared" si="6"/>
        <v>-724188.5779752473</v>
      </c>
      <c r="L56" s="23">
        <f t="shared" si="7"/>
        <v>-595965.255007875</v>
      </c>
      <c r="M56" s="49">
        <f t="shared" si="8"/>
        <v>0</v>
      </c>
      <c r="N56" s="33">
        <f t="shared" si="9"/>
        <v>0</v>
      </c>
      <c r="O56" s="33">
        <f t="shared" si="10"/>
        <v>-724188.5779752473</v>
      </c>
      <c r="P56" s="23">
        <f t="shared" si="11"/>
        <v>-724188.5779752473</v>
      </c>
      <c r="Q56" s="55">
        <f t="shared" si="12"/>
        <v>59596.52550078751</v>
      </c>
      <c r="R56" s="49">
        <f t="shared" si="13"/>
        <v>0</v>
      </c>
      <c r="S56" s="33">
        <f t="shared" si="14"/>
        <v>0</v>
      </c>
      <c r="T56" s="56">
        <f t="shared" si="15"/>
        <v>59596.52550078751</v>
      </c>
      <c r="V56" s="63"/>
      <c r="W56" s="73"/>
      <c r="X56" s="33"/>
      <c r="Y56" s="33"/>
      <c r="Z56" s="33"/>
    </row>
    <row r="57" spans="1:26" ht="12.75">
      <c r="A57" s="2">
        <v>0.284601334947749</v>
      </c>
      <c r="B57" s="2">
        <v>0.2810375218426737</v>
      </c>
      <c r="C57" s="2">
        <v>0.2808290168986134</v>
      </c>
      <c r="D57" s="9">
        <v>28</v>
      </c>
      <c r="E57" s="33">
        <f t="shared" si="0"/>
        <v>805922.3767088843</v>
      </c>
      <c r="F57" s="33">
        <f t="shared" si="1"/>
        <v>660418.8253152079</v>
      </c>
      <c r="G57" s="33">
        <f t="shared" si="2"/>
        <v>521385.09255237825</v>
      </c>
      <c r="H57" s="48">
        <f t="shared" si="3"/>
        <v>1987726.2945764705</v>
      </c>
      <c r="I57" s="49">
        <f t="shared" si="4"/>
        <v>194077.62329111574</v>
      </c>
      <c r="J57" s="33">
        <f t="shared" si="5"/>
        <v>339581.17468479206</v>
      </c>
      <c r="K57" s="33">
        <f t="shared" si="6"/>
        <v>478614.90744762175</v>
      </c>
      <c r="L57" s="23">
        <f t="shared" si="7"/>
        <v>1012273.7054235295</v>
      </c>
      <c r="M57" s="49">
        <f t="shared" si="8"/>
        <v>0</v>
      </c>
      <c r="N57" s="33">
        <f t="shared" si="9"/>
        <v>0</v>
      </c>
      <c r="O57" s="33">
        <f t="shared" si="10"/>
        <v>0</v>
      </c>
      <c r="P57" s="23">
        <f t="shared" si="11"/>
        <v>0</v>
      </c>
      <c r="Q57" s="55">
        <f t="shared" si="12"/>
        <v>0</v>
      </c>
      <c r="R57" s="49">
        <f t="shared" si="13"/>
        <v>0</v>
      </c>
      <c r="S57" s="33">
        <f t="shared" si="14"/>
        <v>0</v>
      </c>
      <c r="T57" s="56">
        <f t="shared" si="15"/>
        <v>0</v>
      </c>
      <c r="V57" s="63"/>
      <c r="W57" s="73"/>
      <c r="X57" s="33"/>
      <c r="Y57" s="33"/>
      <c r="Z57" s="33"/>
    </row>
    <row r="58" spans="1:26" ht="12.75">
      <c r="A58" s="2">
        <v>0.23310196128213057</v>
      </c>
      <c r="B58" s="2">
        <v>0.5056887518042821</v>
      </c>
      <c r="C58" s="2">
        <v>0.5805584698542807</v>
      </c>
      <c r="D58" s="9">
        <v>29</v>
      </c>
      <c r="E58" s="33">
        <f t="shared" si="0"/>
        <v>768280.1633159518</v>
      </c>
      <c r="F58" s="33">
        <f t="shared" si="1"/>
        <v>888811.6214538044</v>
      </c>
      <c r="G58" s="33">
        <f t="shared" si="2"/>
        <v>902420.816518841</v>
      </c>
      <c r="H58" s="48">
        <f t="shared" si="3"/>
        <v>2559512.601288597</v>
      </c>
      <c r="I58" s="49">
        <f t="shared" si="4"/>
        <v>231719.83668404818</v>
      </c>
      <c r="J58" s="33">
        <f t="shared" si="5"/>
        <v>111188.37854619557</v>
      </c>
      <c r="K58" s="33">
        <f t="shared" si="6"/>
        <v>97579.18348115904</v>
      </c>
      <c r="L58" s="23">
        <f t="shared" si="7"/>
        <v>440487.3987114028</v>
      </c>
      <c r="M58" s="49">
        <f t="shared" si="8"/>
        <v>0</v>
      </c>
      <c r="N58" s="33">
        <f t="shared" si="9"/>
        <v>0</v>
      </c>
      <c r="O58" s="33">
        <f t="shared" si="10"/>
        <v>0</v>
      </c>
      <c r="P58" s="23">
        <f t="shared" si="11"/>
        <v>0</v>
      </c>
      <c r="Q58" s="55">
        <f t="shared" si="12"/>
        <v>0</v>
      </c>
      <c r="R58" s="49">
        <f t="shared" si="13"/>
        <v>0</v>
      </c>
      <c r="S58" s="33">
        <f t="shared" si="14"/>
        <v>0</v>
      </c>
      <c r="T58" s="56">
        <f t="shared" si="15"/>
        <v>0</v>
      </c>
      <c r="V58" s="63"/>
      <c r="W58" s="73"/>
      <c r="X58" s="33"/>
      <c r="Y58" s="33"/>
      <c r="Z58" s="33"/>
    </row>
    <row r="59" spans="1:26" ht="12.75">
      <c r="A59" s="2">
        <v>0.8760594388909819</v>
      </c>
      <c r="B59" s="2">
        <v>0.9910763483334657</v>
      </c>
      <c r="C59" s="2">
        <v>0.572143982966594</v>
      </c>
      <c r="D59" s="9">
        <v>30</v>
      </c>
      <c r="E59" s="33">
        <f t="shared" si="0"/>
        <v>1352092.4825078242</v>
      </c>
      <c r="F59" s="33">
        <f t="shared" si="1"/>
        <v>2884597.7608206556</v>
      </c>
      <c r="G59" s="33">
        <f t="shared" si="2"/>
        <v>888949.0671422922</v>
      </c>
      <c r="H59" s="48">
        <f t="shared" si="3"/>
        <v>5125639.310470772</v>
      </c>
      <c r="I59" s="49">
        <f t="shared" si="4"/>
        <v>-352092.4825078242</v>
      </c>
      <c r="J59" s="33">
        <f t="shared" si="5"/>
        <v>-1884597.7608206556</v>
      </c>
      <c r="K59" s="33">
        <f t="shared" si="6"/>
        <v>111050.93285770784</v>
      </c>
      <c r="L59" s="23">
        <f t="shared" si="7"/>
        <v>-2125639.310470772</v>
      </c>
      <c r="M59" s="49">
        <f t="shared" si="8"/>
        <v>-352092.4825078242</v>
      </c>
      <c r="N59" s="33">
        <f t="shared" si="9"/>
        <v>-1884597.7608206556</v>
      </c>
      <c r="O59" s="33">
        <f t="shared" si="10"/>
        <v>0</v>
      </c>
      <c r="P59" s="23">
        <f t="shared" si="11"/>
        <v>-2236690.24332848</v>
      </c>
      <c r="Q59" s="55">
        <f t="shared" si="12"/>
        <v>377691.70893070527</v>
      </c>
      <c r="R59" s="49">
        <f t="shared" si="13"/>
        <v>59454.99687169011</v>
      </c>
      <c r="S59" s="33">
        <f t="shared" si="14"/>
        <v>318236.7120590151</v>
      </c>
      <c r="T59" s="56">
        <f t="shared" si="15"/>
        <v>0</v>
      </c>
      <c r="V59" s="63"/>
      <c r="W59" s="73"/>
      <c r="X59" s="33"/>
      <c r="Y59" s="33"/>
      <c r="Z59" s="33"/>
    </row>
    <row r="60" spans="1:26" ht="12.75">
      <c r="A60" s="2">
        <v>0.23738371491934895</v>
      </c>
      <c r="B60" s="2">
        <v>0.5567912229260747</v>
      </c>
      <c r="C60" s="2">
        <v>0.4579273569800897</v>
      </c>
      <c r="D60" s="9">
        <v>31</v>
      </c>
      <c r="E60" s="33">
        <f t="shared" si="0"/>
        <v>771496.5262131908</v>
      </c>
      <c r="F60" s="33">
        <f t="shared" si="1"/>
        <v>947829.5063435814</v>
      </c>
      <c r="G60" s="33">
        <f t="shared" si="2"/>
        <v>726904.8358760219</v>
      </c>
      <c r="H60" s="48">
        <f t="shared" si="3"/>
        <v>2446230.868432794</v>
      </c>
      <c r="I60" s="49">
        <f t="shared" si="4"/>
        <v>228503.47378680925</v>
      </c>
      <c r="J60" s="33">
        <f t="shared" si="5"/>
        <v>52170.493656418636</v>
      </c>
      <c r="K60" s="33">
        <f t="shared" si="6"/>
        <v>273095.1641239781</v>
      </c>
      <c r="L60" s="23">
        <f t="shared" si="7"/>
        <v>553769.131567206</v>
      </c>
      <c r="M60" s="49">
        <f t="shared" si="8"/>
        <v>0</v>
      </c>
      <c r="N60" s="33">
        <f t="shared" si="9"/>
        <v>0</v>
      </c>
      <c r="O60" s="33">
        <f t="shared" si="10"/>
        <v>0</v>
      </c>
      <c r="P60" s="23">
        <f t="shared" si="11"/>
        <v>0</v>
      </c>
      <c r="Q60" s="55">
        <f t="shared" si="12"/>
        <v>0</v>
      </c>
      <c r="R60" s="49">
        <f t="shared" si="13"/>
        <v>0</v>
      </c>
      <c r="S60" s="33">
        <f t="shared" si="14"/>
        <v>0</v>
      </c>
      <c r="T60" s="56">
        <f t="shared" si="15"/>
        <v>0</v>
      </c>
      <c r="V60" s="63"/>
      <c r="W60" s="73"/>
      <c r="X60" s="33"/>
      <c r="Y60" s="33"/>
      <c r="Z60" s="33"/>
    </row>
    <row r="61" spans="1:26" ht="12.75">
      <c r="A61" s="2">
        <v>0.5158999014607835</v>
      </c>
      <c r="B61" s="2">
        <v>0.8642592463543703</v>
      </c>
      <c r="C61" s="2">
        <v>0.1013854462711814</v>
      </c>
      <c r="D61" s="9">
        <v>32</v>
      </c>
      <c r="E61" s="33">
        <f t="shared" si="0"/>
        <v>967499.5781398994</v>
      </c>
      <c r="F61" s="33">
        <f t="shared" si="1"/>
        <v>1529328.2742180305</v>
      </c>
      <c r="G61" s="33">
        <f t="shared" si="2"/>
        <v>320912.18607559724</v>
      </c>
      <c r="H61" s="48">
        <f t="shared" si="3"/>
        <v>2817740.038433527</v>
      </c>
      <c r="I61" s="49">
        <f t="shared" si="4"/>
        <v>32500.421860100585</v>
      </c>
      <c r="J61" s="33">
        <f t="shared" si="5"/>
        <v>-529328.2742180305</v>
      </c>
      <c r="K61" s="33">
        <f t="shared" si="6"/>
        <v>679087.8139244027</v>
      </c>
      <c r="L61" s="23">
        <f t="shared" si="7"/>
        <v>182259.96156647278</v>
      </c>
      <c r="M61" s="49">
        <f t="shared" si="8"/>
        <v>0</v>
      </c>
      <c r="N61" s="33">
        <f t="shared" si="9"/>
        <v>-529328.2742180305</v>
      </c>
      <c r="O61" s="33">
        <f t="shared" si="10"/>
        <v>0</v>
      </c>
      <c r="P61" s="23">
        <f t="shared" si="11"/>
        <v>-529328.2742180305</v>
      </c>
      <c r="Q61" s="55">
        <f t="shared" si="12"/>
        <v>0</v>
      </c>
      <c r="R61" s="49">
        <f t="shared" si="13"/>
        <v>0</v>
      </c>
      <c r="S61" s="33">
        <f t="shared" si="14"/>
        <v>0</v>
      </c>
      <c r="T61" s="56">
        <f t="shared" si="15"/>
        <v>0</v>
      </c>
      <c r="V61" s="63"/>
      <c r="W61" s="73"/>
      <c r="X61" s="33"/>
      <c r="Y61" s="33"/>
      <c r="Z61" s="33"/>
    </row>
    <row r="62" spans="1:26" ht="12.75">
      <c r="A62" s="2">
        <v>0.9177948292725377</v>
      </c>
      <c r="B62" s="2">
        <v>0.8743452855932308</v>
      </c>
      <c r="C62" s="2">
        <v>0.15637681111939106</v>
      </c>
      <c r="D62" s="9">
        <v>33</v>
      </c>
      <c r="E62" s="33">
        <f aca="true" t="shared" si="16" ref="E62:E93">LOGINV(A62,E$4,E$5)</f>
        <v>1450802.9160148923</v>
      </c>
      <c r="F62" s="33">
        <f aca="true" t="shared" si="17" ref="F62:F93">LOGINV(B62,F$4,F$5)</f>
        <v>1566098.267449179</v>
      </c>
      <c r="G62" s="33">
        <f aca="true" t="shared" si="18" ref="G62:G93">LOGINV(C62,G$4,G$5)</f>
        <v>386113.98225433123</v>
      </c>
      <c r="H62" s="48">
        <f aca="true" t="shared" si="19" ref="H62:H93">SUM(E62:G62)</f>
        <v>3403015.1657184027</v>
      </c>
      <c r="I62" s="49">
        <f aca="true" t="shared" si="20" ref="I62:I93">E$13-E62</f>
        <v>-450802.9160148923</v>
      </c>
      <c r="J62" s="33">
        <f aca="true" t="shared" si="21" ref="J62:J93">F$13-F62</f>
        <v>-566098.267449179</v>
      </c>
      <c r="K62" s="33">
        <f aca="true" t="shared" si="22" ref="K62:K93">G$13-G62</f>
        <v>613886.0177456688</v>
      </c>
      <c r="L62" s="23">
        <f aca="true" t="shared" si="23" ref="L62:L93">SUM(I62:K62)</f>
        <v>-403015.1657184025</v>
      </c>
      <c r="M62" s="49">
        <f aca="true" t="shared" si="24" ref="M62:M93">MIN(I62,0)</f>
        <v>-450802.9160148923</v>
      </c>
      <c r="N62" s="33">
        <f aca="true" t="shared" si="25" ref="N62:N93">MIN(J62,0)</f>
        <v>-566098.267449179</v>
      </c>
      <c r="O62" s="33">
        <f aca="true" t="shared" si="26" ref="O62:O93">MIN(K62,0)</f>
        <v>0</v>
      </c>
      <c r="P62" s="23">
        <f aca="true" t="shared" si="27" ref="P62:P93">SUM(M62:O62)</f>
        <v>-1016901.1834640712</v>
      </c>
      <c r="Q62" s="55">
        <f aca="true" t="shared" si="28" ref="Q62:Q93">IF(L62&gt;0,0,MIN(P$9,-L62)*$M$7+MAX(0,-L62-P$9)*$M$8)</f>
        <v>40301.51657184025</v>
      </c>
      <c r="R62" s="49">
        <f aca="true" t="shared" si="29" ref="R62:R93">IF($P62&lt;&gt;0,$Q62*M62/$P62,0)</f>
        <v>17866.083239788062</v>
      </c>
      <c r="S62" s="33">
        <f aca="true" t="shared" si="30" ref="S62:S93">IF($P62&lt;&gt;0,$Q62*N62/$P62,0)</f>
        <v>22435.433332052187</v>
      </c>
      <c r="T62" s="56">
        <f aca="true" t="shared" si="31" ref="T62:T93">IF($P62&lt;&gt;0,$Q62*O62/$P62,0)</f>
        <v>0</v>
      </c>
      <c r="V62" s="63"/>
      <c r="W62" s="73"/>
      <c r="X62" s="33"/>
      <c r="Y62" s="33"/>
      <c r="Z62" s="33"/>
    </row>
    <row r="63" spans="1:26" ht="12.75">
      <c r="A63" s="2">
        <v>0.9879890035395713</v>
      </c>
      <c r="B63" s="2">
        <v>0.2513307621298235</v>
      </c>
      <c r="C63" s="2">
        <v>0.5307418769968504</v>
      </c>
      <c r="D63" s="9">
        <v>34</v>
      </c>
      <c r="E63" s="33">
        <f t="shared" si="16"/>
        <v>1881432.0102723308</v>
      </c>
      <c r="F63" s="33">
        <f t="shared" si="17"/>
        <v>631186.4629840052</v>
      </c>
      <c r="G63" s="33">
        <f t="shared" si="18"/>
        <v>826127.9746136313</v>
      </c>
      <c r="H63" s="48">
        <f t="shared" si="19"/>
        <v>3338746.447869967</v>
      </c>
      <c r="I63" s="49">
        <f t="shared" si="20"/>
        <v>-881432.0102723308</v>
      </c>
      <c r="J63" s="33">
        <f t="shared" si="21"/>
        <v>368813.5370159948</v>
      </c>
      <c r="K63" s="33">
        <f t="shared" si="22"/>
        <v>173872.02538636874</v>
      </c>
      <c r="L63" s="23">
        <f t="shared" si="23"/>
        <v>-338746.4478699673</v>
      </c>
      <c r="M63" s="49">
        <f t="shared" si="24"/>
        <v>-881432.0102723308</v>
      </c>
      <c r="N63" s="33">
        <f t="shared" si="25"/>
        <v>0</v>
      </c>
      <c r="O63" s="33">
        <f t="shared" si="26"/>
        <v>0</v>
      </c>
      <c r="P63" s="23">
        <f t="shared" si="27"/>
        <v>-881432.0102723308</v>
      </c>
      <c r="Q63" s="55">
        <f t="shared" si="28"/>
        <v>33874.64478699673</v>
      </c>
      <c r="R63" s="49">
        <f t="shared" si="29"/>
        <v>33874.64478699673</v>
      </c>
      <c r="S63" s="33">
        <f t="shared" si="30"/>
        <v>0</v>
      </c>
      <c r="T63" s="56">
        <f t="shared" si="31"/>
        <v>0</v>
      </c>
      <c r="V63" s="63"/>
      <c r="W63" s="73"/>
      <c r="X63" s="33"/>
      <c r="Y63" s="33"/>
      <c r="Z63" s="33"/>
    </row>
    <row r="64" spans="1:26" ht="12.75">
      <c r="A64" s="2">
        <v>0.6273009860675947</v>
      </c>
      <c r="B64" s="2">
        <v>0.9343111698471258</v>
      </c>
      <c r="C64" s="2">
        <v>0.08132606862258829</v>
      </c>
      <c r="D64" s="9">
        <v>35</v>
      </c>
      <c r="E64" s="33">
        <f t="shared" si="16"/>
        <v>1053811.9364686816</v>
      </c>
      <c r="F64" s="33">
        <f t="shared" si="17"/>
        <v>1876382.4751380957</v>
      </c>
      <c r="G64" s="33">
        <f t="shared" si="18"/>
        <v>294538.670732138</v>
      </c>
      <c r="H64" s="48">
        <f t="shared" si="19"/>
        <v>3224733.082338915</v>
      </c>
      <c r="I64" s="49">
        <f t="shared" si="20"/>
        <v>-53811.93646868155</v>
      </c>
      <c r="J64" s="33">
        <f t="shared" si="21"/>
        <v>-876382.4751380957</v>
      </c>
      <c r="K64" s="33">
        <f t="shared" si="22"/>
        <v>705461.329267862</v>
      </c>
      <c r="L64" s="23">
        <f t="shared" si="23"/>
        <v>-224733.0823389152</v>
      </c>
      <c r="M64" s="49">
        <f t="shared" si="24"/>
        <v>-53811.93646868155</v>
      </c>
      <c r="N64" s="33">
        <f t="shared" si="25"/>
        <v>-876382.4751380957</v>
      </c>
      <c r="O64" s="33">
        <f t="shared" si="26"/>
        <v>0</v>
      </c>
      <c r="P64" s="23">
        <f t="shared" si="27"/>
        <v>-930194.4116067772</v>
      </c>
      <c r="Q64" s="55">
        <f t="shared" si="28"/>
        <v>22473.308233891523</v>
      </c>
      <c r="R64" s="49">
        <f t="shared" si="29"/>
        <v>1300.0854658267845</v>
      </c>
      <c r="S64" s="33">
        <f t="shared" si="30"/>
        <v>21173.222768064737</v>
      </c>
      <c r="T64" s="56">
        <f t="shared" si="31"/>
        <v>0</v>
      </c>
      <c r="V64" s="63"/>
      <c r="W64" s="73"/>
      <c r="X64" s="33"/>
      <c r="Y64" s="33"/>
      <c r="Z64" s="33"/>
    </row>
    <row r="65" spans="1:26" ht="12.75">
      <c r="A65" s="2">
        <v>0.9146469424395749</v>
      </c>
      <c r="B65" s="2">
        <v>0.9589486990650418</v>
      </c>
      <c r="C65" s="2">
        <v>0.0465005177751765</v>
      </c>
      <c r="D65" s="9">
        <v>36</v>
      </c>
      <c r="E65" s="33">
        <f t="shared" si="16"/>
        <v>1441928.6182272686</v>
      </c>
      <c r="F65" s="33">
        <f t="shared" si="17"/>
        <v>2104982.657599237</v>
      </c>
      <c r="G65" s="33">
        <f t="shared" si="18"/>
        <v>241510.40173086847</v>
      </c>
      <c r="H65" s="48">
        <f t="shared" si="19"/>
        <v>3788421.677557374</v>
      </c>
      <c r="I65" s="49">
        <f t="shared" si="20"/>
        <v>-441928.61822726857</v>
      </c>
      <c r="J65" s="33">
        <f t="shared" si="21"/>
        <v>-1104982.6575992368</v>
      </c>
      <c r="K65" s="33">
        <f t="shared" si="22"/>
        <v>758489.5982691315</v>
      </c>
      <c r="L65" s="23">
        <f t="shared" si="23"/>
        <v>-788421.6775573739</v>
      </c>
      <c r="M65" s="49">
        <f t="shared" si="24"/>
        <v>-441928.61822726857</v>
      </c>
      <c r="N65" s="33">
        <f t="shared" si="25"/>
        <v>-1104982.6575992368</v>
      </c>
      <c r="O65" s="33">
        <f t="shared" si="26"/>
        <v>0</v>
      </c>
      <c r="P65" s="23">
        <f t="shared" si="27"/>
        <v>-1546911.2758265054</v>
      </c>
      <c r="Q65" s="55">
        <f t="shared" si="28"/>
        <v>78842.16775573739</v>
      </c>
      <c r="R65" s="49">
        <f t="shared" si="29"/>
        <v>22523.987509056933</v>
      </c>
      <c r="S65" s="33">
        <f t="shared" si="30"/>
        <v>56318.18024668045</v>
      </c>
      <c r="T65" s="56">
        <f t="shared" si="31"/>
        <v>0</v>
      </c>
      <c r="V65" s="63"/>
      <c r="W65" s="73"/>
      <c r="X65" s="33"/>
      <c r="Y65" s="33"/>
      <c r="Z65" s="33"/>
    </row>
    <row r="66" spans="1:26" ht="12.75">
      <c r="A66" s="2">
        <v>0.8929120700083824</v>
      </c>
      <c r="B66" s="2">
        <v>0.5007665523230838</v>
      </c>
      <c r="C66" s="2">
        <v>0.23963736500558586</v>
      </c>
      <c r="D66" s="9">
        <v>37</v>
      </c>
      <c r="E66" s="33">
        <f t="shared" si="16"/>
        <v>1387702.3057810836</v>
      </c>
      <c r="F66" s="33">
        <f t="shared" si="17"/>
        <v>883345.1525225247</v>
      </c>
      <c r="G66" s="33">
        <f t="shared" si="18"/>
        <v>477004.81971318764</v>
      </c>
      <c r="H66" s="48">
        <f t="shared" si="19"/>
        <v>2748052.2780167963</v>
      </c>
      <c r="I66" s="49">
        <f t="shared" si="20"/>
        <v>-387702.30578108365</v>
      </c>
      <c r="J66" s="33">
        <f t="shared" si="21"/>
        <v>116654.8474774753</v>
      </c>
      <c r="K66" s="33">
        <f t="shared" si="22"/>
        <v>522995.18028681236</v>
      </c>
      <c r="L66" s="23">
        <f t="shared" si="23"/>
        <v>251947.721983204</v>
      </c>
      <c r="M66" s="49">
        <f t="shared" si="24"/>
        <v>-387702.30578108365</v>
      </c>
      <c r="N66" s="33">
        <f t="shared" si="25"/>
        <v>0</v>
      </c>
      <c r="O66" s="33">
        <f t="shared" si="26"/>
        <v>0</v>
      </c>
      <c r="P66" s="23">
        <f t="shared" si="27"/>
        <v>-387702.30578108365</v>
      </c>
      <c r="Q66" s="55">
        <f t="shared" si="28"/>
        <v>0</v>
      </c>
      <c r="R66" s="49">
        <f t="shared" si="29"/>
        <v>0</v>
      </c>
      <c r="S66" s="33">
        <f t="shared" si="30"/>
        <v>0</v>
      </c>
      <c r="T66" s="56">
        <f t="shared" si="31"/>
        <v>0</v>
      </c>
      <c r="V66" s="63"/>
      <c r="W66" s="73"/>
      <c r="X66" s="33"/>
      <c r="Y66" s="33"/>
      <c r="Z66" s="33"/>
    </row>
    <row r="67" spans="1:26" ht="12.75">
      <c r="A67" s="2">
        <v>0.6898887198586936</v>
      </c>
      <c r="B67" s="2">
        <v>0.6084447322298434</v>
      </c>
      <c r="C67" s="2">
        <v>0.7470422292921315</v>
      </c>
      <c r="D67" s="9">
        <v>38</v>
      </c>
      <c r="E67" s="33">
        <f t="shared" si="16"/>
        <v>1109223.7916350996</v>
      </c>
      <c r="F67" s="33">
        <f t="shared" si="17"/>
        <v>1012714.0221609053</v>
      </c>
      <c r="G67" s="33">
        <f t="shared" si="18"/>
        <v>1246884.081905644</v>
      </c>
      <c r="H67" s="48">
        <f t="shared" si="19"/>
        <v>3368821.8957016487</v>
      </c>
      <c r="I67" s="49">
        <f t="shared" si="20"/>
        <v>-109223.79163509957</v>
      </c>
      <c r="J67" s="33">
        <f t="shared" si="21"/>
        <v>-12714.022160905297</v>
      </c>
      <c r="K67" s="33">
        <f t="shared" si="22"/>
        <v>-246884.08190564392</v>
      </c>
      <c r="L67" s="23">
        <f t="shared" si="23"/>
        <v>-368821.8957016488</v>
      </c>
      <c r="M67" s="49">
        <f t="shared" si="24"/>
        <v>-109223.79163509957</v>
      </c>
      <c r="N67" s="33">
        <f t="shared" si="25"/>
        <v>-12714.022160905297</v>
      </c>
      <c r="O67" s="33">
        <f t="shared" si="26"/>
        <v>-246884.08190564392</v>
      </c>
      <c r="P67" s="23">
        <f t="shared" si="27"/>
        <v>-368821.8957016488</v>
      </c>
      <c r="Q67" s="55">
        <f t="shared" si="28"/>
        <v>36882.18957016488</v>
      </c>
      <c r="R67" s="49">
        <f t="shared" si="29"/>
        <v>10922.379163509957</v>
      </c>
      <c r="S67" s="33">
        <f t="shared" si="30"/>
        <v>1271.40221609053</v>
      </c>
      <c r="T67" s="56">
        <f t="shared" si="31"/>
        <v>24688.408190564394</v>
      </c>
      <c r="V67" s="63"/>
      <c r="W67" s="73"/>
      <c r="X67" s="33"/>
      <c r="Y67" s="33"/>
      <c r="Z67" s="33"/>
    </row>
    <row r="68" spans="1:26" ht="12.75">
      <c r="A68" s="2">
        <v>0.9130608780233409</v>
      </c>
      <c r="B68" s="2">
        <v>0.3822100672310276</v>
      </c>
      <c r="C68" s="2">
        <v>0.8963972759217909</v>
      </c>
      <c r="D68" s="9">
        <v>39</v>
      </c>
      <c r="E68" s="33">
        <f t="shared" si="16"/>
        <v>1437570.0119293549</v>
      </c>
      <c r="F68" s="33">
        <f t="shared" si="17"/>
        <v>759693.1062690115</v>
      </c>
      <c r="G68" s="33">
        <f t="shared" si="18"/>
        <v>1892504.2069786259</v>
      </c>
      <c r="H68" s="48">
        <f t="shared" si="19"/>
        <v>4089767.3251769925</v>
      </c>
      <c r="I68" s="49">
        <f t="shared" si="20"/>
        <v>-437570.01192935486</v>
      </c>
      <c r="J68" s="33">
        <f t="shared" si="21"/>
        <v>240306.8937309885</v>
      </c>
      <c r="K68" s="33">
        <f t="shared" si="22"/>
        <v>-892504.2069786259</v>
      </c>
      <c r="L68" s="23">
        <f t="shared" si="23"/>
        <v>-1089767.3251769922</v>
      </c>
      <c r="M68" s="49">
        <f t="shared" si="24"/>
        <v>-437570.01192935486</v>
      </c>
      <c r="N68" s="33">
        <f t="shared" si="25"/>
        <v>0</v>
      </c>
      <c r="O68" s="33">
        <f t="shared" si="26"/>
        <v>-892504.2069786259</v>
      </c>
      <c r="P68" s="23">
        <f t="shared" si="27"/>
        <v>-1330074.2189079807</v>
      </c>
      <c r="Q68" s="55">
        <f t="shared" si="28"/>
        <v>108976.73251769923</v>
      </c>
      <c r="R68" s="49">
        <f t="shared" si="29"/>
        <v>35851.345338414365</v>
      </c>
      <c r="S68" s="33">
        <f t="shared" si="30"/>
        <v>0</v>
      </c>
      <c r="T68" s="56">
        <f t="shared" si="31"/>
        <v>73125.38717928487</v>
      </c>
      <c r="V68" s="63"/>
      <c r="W68" s="73"/>
      <c r="X68" s="33"/>
      <c r="Y68" s="33"/>
      <c r="Z68" s="33"/>
    </row>
    <row r="69" spans="1:26" ht="12.75">
      <c r="A69" s="2">
        <v>0.7289738279080282</v>
      </c>
      <c r="B69" s="2">
        <v>0.4632908847452155</v>
      </c>
      <c r="C69" s="2">
        <v>0.19110608276156604</v>
      </c>
      <c r="D69" s="9">
        <v>40</v>
      </c>
      <c r="E69" s="33">
        <f t="shared" si="16"/>
        <v>1147876.504501284</v>
      </c>
      <c r="F69" s="33">
        <f t="shared" si="17"/>
        <v>842759.9056493273</v>
      </c>
      <c r="G69" s="33">
        <f t="shared" si="18"/>
        <v>424569.6137229646</v>
      </c>
      <c r="H69" s="48">
        <f t="shared" si="19"/>
        <v>2415206.023873576</v>
      </c>
      <c r="I69" s="49">
        <f t="shared" si="20"/>
        <v>-147876.5045012841</v>
      </c>
      <c r="J69" s="33">
        <f t="shared" si="21"/>
        <v>157240.09435067268</v>
      </c>
      <c r="K69" s="33">
        <f t="shared" si="22"/>
        <v>575430.3862770353</v>
      </c>
      <c r="L69" s="23">
        <f t="shared" si="23"/>
        <v>584793.9761264239</v>
      </c>
      <c r="M69" s="49">
        <f t="shared" si="24"/>
        <v>-147876.5045012841</v>
      </c>
      <c r="N69" s="33">
        <f t="shared" si="25"/>
        <v>0</v>
      </c>
      <c r="O69" s="33">
        <f t="shared" si="26"/>
        <v>0</v>
      </c>
      <c r="P69" s="23">
        <f t="shared" si="27"/>
        <v>-147876.5045012841</v>
      </c>
      <c r="Q69" s="55">
        <f t="shared" si="28"/>
        <v>0</v>
      </c>
      <c r="R69" s="49">
        <f t="shared" si="29"/>
        <v>0</v>
      </c>
      <c r="S69" s="33">
        <f t="shared" si="30"/>
        <v>0</v>
      </c>
      <c r="T69" s="56">
        <f t="shared" si="31"/>
        <v>0</v>
      </c>
      <c r="V69" s="63"/>
      <c r="W69" s="73"/>
      <c r="X69" s="33"/>
      <c r="Y69" s="33"/>
      <c r="Z69" s="33"/>
    </row>
    <row r="70" spans="1:26" ht="12.75">
      <c r="A70" s="2">
        <v>0.06416580134010741</v>
      </c>
      <c r="B70" s="2">
        <v>0.3836619611948637</v>
      </c>
      <c r="C70" s="2">
        <v>0.1554478947561675</v>
      </c>
      <c r="D70" s="9">
        <v>41</v>
      </c>
      <c r="E70" s="33">
        <f t="shared" si="16"/>
        <v>605794.6417475393</v>
      </c>
      <c r="F70" s="33">
        <f t="shared" si="17"/>
        <v>761139.5494228374</v>
      </c>
      <c r="G70" s="33">
        <f t="shared" si="18"/>
        <v>385065.8465267341</v>
      </c>
      <c r="H70" s="48">
        <f t="shared" si="19"/>
        <v>1752000.0376971108</v>
      </c>
      <c r="I70" s="49">
        <f t="shared" si="20"/>
        <v>394205.3582524607</v>
      </c>
      <c r="J70" s="33">
        <f t="shared" si="21"/>
        <v>238860.45057716256</v>
      </c>
      <c r="K70" s="33">
        <f t="shared" si="22"/>
        <v>614934.1534732659</v>
      </c>
      <c r="L70" s="23">
        <f t="shared" si="23"/>
        <v>1247999.9623028892</v>
      </c>
      <c r="M70" s="49">
        <f t="shared" si="24"/>
        <v>0</v>
      </c>
      <c r="N70" s="33">
        <f t="shared" si="25"/>
        <v>0</v>
      </c>
      <c r="O70" s="33">
        <f t="shared" si="26"/>
        <v>0</v>
      </c>
      <c r="P70" s="23">
        <f t="shared" si="27"/>
        <v>0</v>
      </c>
      <c r="Q70" s="55">
        <f t="shared" si="28"/>
        <v>0</v>
      </c>
      <c r="R70" s="49">
        <f t="shared" si="29"/>
        <v>0</v>
      </c>
      <c r="S70" s="33">
        <f t="shared" si="30"/>
        <v>0</v>
      </c>
      <c r="T70" s="56">
        <f t="shared" si="31"/>
        <v>0</v>
      </c>
      <c r="V70" s="63"/>
      <c r="W70" s="73"/>
      <c r="X70" s="33"/>
      <c r="Y70" s="33"/>
      <c r="Z70" s="33"/>
    </row>
    <row r="71" spans="1:26" ht="12.75">
      <c r="A71" s="2">
        <v>0.8651014003209474</v>
      </c>
      <c r="B71" s="2">
        <v>0.37217955202441644</v>
      </c>
      <c r="C71" s="2">
        <v>0.3867074317938368</v>
      </c>
      <c r="D71" s="9">
        <v>42</v>
      </c>
      <c r="E71" s="33">
        <f t="shared" si="16"/>
        <v>1331170.8738656598</v>
      </c>
      <c r="F71" s="33">
        <f t="shared" si="17"/>
        <v>749729.2615382608</v>
      </c>
      <c r="G71" s="33">
        <f t="shared" si="18"/>
        <v>639839.6360723632</v>
      </c>
      <c r="H71" s="48">
        <f t="shared" si="19"/>
        <v>2720739.7714762837</v>
      </c>
      <c r="I71" s="49">
        <f t="shared" si="20"/>
        <v>-331170.8738656598</v>
      </c>
      <c r="J71" s="33">
        <f t="shared" si="21"/>
        <v>250270.73846173915</v>
      </c>
      <c r="K71" s="33">
        <f t="shared" si="22"/>
        <v>360160.36392763676</v>
      </c>
      <c r="L71" s="23">
        <f t="shared" si="23"/>
        <v>279260.2285237161</v>
      </c>
      <c r="M71" s="49">
        <f t="shared" si="24"/>
        <v>-331170.8738656598</v>
      </c>
      <c r="N71" s="33">
        <f t="shared" si="25"/>
        <v>0</v>
      </c>
      <c r="O71" s="33">
        <f t="shared" si="26"/>
        <v>0</v>
      </c>
      <c r="P71" s="23">
        <f t="shared" si="27"/>
        <v>-331170.8738656598</v>
      </c>
      <c r="Q71" s="55">
        <f t="shared" si="28"/>
        <v>0</v>
      </c>
      <c r="R71" s="49">
        <f t="shared" si="29"/>
        <v>0</v>
      </c>
      <c r="S71" s="33">
        <f t="shared" si="30"/>
        <v>0</v>
      </c>
      <c r="T71" s="56">
        <f t="shared" si="31"/>
        <v>0</v>
      </c>
      <c r="V71" s="63"/>
      <c r="W71" s="73"/>
      <c r="X71" s="33"/>
      <c r="Y71" s="33"/>
      <c r="Z71" s="33"/>
    </row>
    <row r="72" spans="1:26" ht="12.75">
      <c r="A72" s="2">
        <v>0.06501464727140904</v>
      </c>
      <c r="B72" s="2">
        <v>0.7201778525082101</v>
      </c>
      <c r="C72" s="2">
        <v>0.07801648313131704</v>
      </c>
      <c r="D72" s="9">
        <v>43</v>
      </c>
      <c r="E72" s="33">
        <f t="shared" si="16"/>
        <v>607018.5590948097</v>
      </c>
      <c r="F72" s="33">
        <f t="shared" si="17"/>
        <v>1181382.030831568</v>
      </c>
      <c r="G72" s="33">
        <f t="shared" si="18"/>
        <v>289969.8036902242</v>
      </c>
      <c r="H72" s="48">
        <f t="shared" si="19"/>
        <v>2078370.3936166018</v>
      </c>
      <c r="I72" s="49">
        <f t="shared" si="20"/>
        <v>392981.4409051903</v>
      </c>
      <c r="J72" s="33">
        <f t="shared" si="21"/>
        <v>-181382.03083156794</v>
      </c>
      <c r="K72" s="33">
        <f t="shared" si="22"/>
        <v>710030.1963097758</v>
      </c>
      <c r="L72" s="23">
        <f t="shared" si="23"/>
        <v>921629.6063833982</v>
      </c>
      <c r="M72" s="49">
        <f t="shared" si="24"/>
        <v>0</v>
      </c>
      <c r="N72" s="33">
        <f t="shared" si="25"/>
        <v>-181382.03083156794</v>
      </c>
      <c r="O72" s="33">
        <f t="shared" si="26"/>
        <v>0</v>
      </c>
      <c r="P72" s="23">
        <f t="shared" si="27"/>
        <v>-181382.03083156794</v>
      </c>
      <c r="Q72" s="55">
        <f t="shared" si="28"/>
        <v>0</v>
      </c>
      <c r="R72" s="49">
        <f t="shared" si="29"/>
        <v>0</v>
      </c>
      <c r="S72" s="33">
        <f t="shared" si="30"/>
        <v>0</v>
      </c>
      <c r="T72" s="56">
        <f t="shared" si="31"/>
        <v>0</v>
      </c>
      <c r="V72" s="63"/>
      <c r="W72" s="73"/>
      <c r="X72" s="33"/>
      <c r="Y72" s="33"/>
      <c r="Z72" s="33"/>
    </row>
    <row r="73" spans="1:26" ht="12.75">
      <c r="A73" s="2">
        <v>0.41120783266463173</v>
      </c>
      <c r="B73" s="2">
        <v>0.6834515993482586</v>
      </c>
      <c r="C73" s="2">
        <v>0.38948419924780264</v>
      </c>
      <c r="D73" s="9">
        <v>44</v>
      </c>
      <c r="E73" s="33">
        <f t="shared" si="16"/>
        <v>893747.7309425351</v>
      </c>
      <c r="F73" s="33">
        <f t="shared" si="17"/>
        <v>1120400.616195643</v>
      </c>
      <c r="G73" s="33">
        <f t="shared" si="18"/>
        <v>643093.8887371474</v>
      </c>
      <c r="H73" s="48">
        <f t="shared" si="19"/>
        <v>2657242.2358753253</v>
      </c>
      <c r="I73" s="49">
        <f t="shared" si="20"/>
        <v>106252.2690574649</v>
      </c>
      <c r="J73" s="33">
        <f t="shared" si="21"/>
        <v>-120400.61619564309</v>
      </c>
      <c r="K73" s="33">
        <f t="shared" si="22"/>
        <v>356906.11126285256</v>
      </c>
      <c r="L73" s="23">
        <f t="shared" si="23"/>
        <v>342757.7641246744</v>
      </c>
      <c r="M73" s="49">
        <f t="shared" si="24"/>
        <v>0</v>
      </c>
      <c r="N73" s="33">
        <f t="shared" si="25"/>
        <v>-120400.61619564309</v>
      </c>
      <c r="O73" s="33">
        <f t="shared" si="26"/>
        <v>0</v>
      </c>
      <c r="P73" s="23">
        <f t="shared" si="27"/>
        <v>-120400.61619564309</v>
      </c>
      <c r="Q73" s="55">
        <f t="shared" si="28"/>
        <v>0</v>
      </c>
      <c r="R73" s="49">
        <f t="shared" si="29"/>
        <v>0</v>
      </c>
      <c r="S73" s="33">
        <f t="shared" si="30"/>
        <v>0</v>
      </c>
      <c r="T73" s="56">
        <f t="shared" si="31"/>
        <v>0</v>
      </c>
      <c r="V73" s="63"/>
      <c r="W73" s="73"/>
      <c r="X73" s="33"/>
      <c r="Y73" s="33"/>
      <c r="Z73" s="33"/>
    </row>
    <row r="74" spans="1:26" ht="12.75">
      <c r="A74" s="2">
        <v>0.33564781266975374</v>
      </c>
      <c r="B74" s="2">
        <v>0.6084952296515032</v>
      </c>
      <c r="C74" s="2">
        <v>0.24297740741249063</v>
      </c>
      <c r="D74" s="9">
        <v>45</v>
      </c>
      <c r="E74" s="33">
        <f t="shared" si="16"/>
        <v>841717.2300156376</v>
      </c>
      <c r="F74" s="33">
        <f t="shared" si="17"/>
        <v>1012780.5941990709</v>
      </c>
      <c r="G74" s="33">
        <f t="shared" si="18"/>
        <v>480595.1855197126</v>
      </c>
      <c r="H74" s="48">
        <f t="shared" si="19"/>
        <v>2335093.009734421</v>
      </c>
      <c r="I74" s="49">
        <f t="shared" si="20"/>
        <v>158282.7699843624</v>
      </c>
      <c r="J74" s="33">
        <f t="shared" si="21"/>
        <v>-12780.59419907094</v>
      </c>
      <c r="K74" s="33">
        <f t="shared" si="22"/>
        <v>519404.8144802874</v>
      </c>
      <c r="L74" s="23">
        <f t="shared" si="23"/>
        <v>664906.9902655788</v>
      </c>
      <c r="M74" s="49">
        <f t="shared" si="24"/>
        <v>0</v>
      </c>
      <c r="N74" s="33">
        <f t="shared" si="25"/>
        <v>-12780.59419907094</v>
      </c>
      <c r="O74" s="33">
        <f t="shared" si="26"/>
        <v>0</v>
      </c>
      <c r="P74" s="23">
        <f t="shared" si="27"/>
        <v>-12780.59419907094</v>
      </c>
      <c r="Q74" s="55">
        <f t="shared" si="28"/>
        <v>0</v>
      </c>
      <c r="R74" s="49">
        <f t="shared" si="29"/>
        <v>0</v>
      </c>
      <c r="S74" s="33">
        <f t="shared" si="30"/>
        <v>0</v>
      </c>
      <c r="T74" s="56">
        <f t="shared" si="31"/>
        <v>0</v>
      </c>
      <c r="V74" s="63"/>
      <c r="W74" s="73"/>
      <c r="X74" s="33"/>
      <c r="Y74" s="33"/>
      <c r="Z74" s="33"/>
    </row>
    <row r="75" spans="1:26" ht="12.75">
      <c r="A75" s="2">
        <v>0.4924451980704905</v>
      </c>
      <c r="B75" s="2">
        <v>0.5156172502869572</v>
      </c>
      <c r="C75" s="2">
        <v>0.0883420682061864</v>
      </c>
      <c r="D75" s="9">
        <v>46</v>
      </c>
      <c r="E75" s="33">
        <f t="shared" si="16"/>
        <v>950581.4170616724</v>
      </c>
      <c r="F75" s="33">
        <f t="shared" si="17"/>
        <v>899944.9560019721</v>
      </c>
      <c r="G75" s="33">
        <f t="shared" si="18"/>
        <v>304000.879205243</v>
      </c>
      <c r="H75" s="48">
        <f t="shared" si="19"/>
        <v>2154527.2522688876</v>
      </c>
      <c r="I75" s="49">
        <f t="shared" si="20"/>
        <v>49418.58293832757</v>
      </c>
      <c r="J75" s="33">
        <f t="shared" si="21"/>
        <v>100055.04399802792</v>
      </c>
      <c r="K75" s="33">
        <f t="shared" si="22"/>
        <v>695999.120794757</v>
      </c>
      <c r="L75" s="23">
        <f t="shared" si="23"/>
        <v>845472.7477311125</v>
      </c>
      <c r="M75" s="49">
        <f t="shared" si="24"/>
        <v>0</v>
      </c>
      <c r="N75" s="33">
        <f t="shared" si="25"/>
        <v>0</v>
      </c>
      <c r="O75" s="33">
        <f t="shared" si="26"/>
        <v>0</v>
      </c>
      <c r="P75" s="23">
        <f t="shared" si="27"/>
        <v>0</v>
      </c>
      <c r="Q75" s="55">
        <f t="shared" si="28"/>
        <v>0</v>
      </c>
      <c r="R75" s="49">
        <f t="shared" si="29"/>
        <v>0</v>
      </c>
      <c r="S75" s="33">
        <f t="shared" si="30"/>
        <v>0</v>
      </c>
      <c r="T75" s="56">
        <f t="shared" si="31"/>
        <v>0</v>
      </c>
      <c r="V75" s="63"/>
      <c r="W75" s="73"/>
      <c r="X75" s="33"/>
      <c r="Y75" s="33"/>
      <c r="Z75" s="33"/>
    </row>
    <row r="76" spans="1:26" ht="12.75">
      <c r="A76" s="2">
        <v>0.818778852956606</v>
      </c>
      <c r="B76" s="2">
        <v>0.4384418868277029</v>
      </c>
      <c r="C76" s="2">
        <v>0.1490975348702701</v>
      </c>
      <c r="D76" s="9">
        <v>47</v>
      </c>
      <c r="E76" s="33">
        <f t="shared" si="16"/>
        <v>1256357.119223022</v>
      </c>
      <c r="F76" s="33">
        <f t="shared" si="17"/>
        <v>816718.8333819391</v>
      </c>
      <c r="G76" s="33">
        <f t="shared" si="18"/>
        <v>377865.01475912804</v>
      </c>
      <c r="H76" s="48">
        <f t="shared" si="19"/>
        <v>2450940.967364089</v>
      </c>
      <c r="I76" s="49">
        <f t="shared" si="20"/>
        <v>-256357.1192230219</v>
      </c>
      <c r="J76" s="33">
        <f t="shared" si="21"/>
        <v>183281.1666180609</v>
      </c>
      <c r="K76" s="33">
        <f t="shared" si="22"/>
        <v>622134.985240872</v>
      </c>
      <c r="L76" s="23">
        <f t="shared" si="23"/>
        <v>549059.032635911</v>
      </c>
      <c r="M76" s="49">
        <f t="shared" si="24"/>
        <v>-256357.1192230219</v>
      </c>
      <c r="N76" s="33">
        <f t="shared" si="25"/>
        <v>0</v>
      </c>
      <c r="O76" s="33">
        <f t="shared" si="26"/>
        <v>0</v>
      </c>
      <c r="P76" s="23">
        <f t="shared" si="27"/>
        <v>-256357.1192230219</v>
      </c>
      <c r="Q76" s="55">
        <f t="shared" si="28"/>
        <v>0</v>
      </c>
      <c r="R76" s="49">
        <f t="shared" si="29"/>
        <v>0</v>
      </c>
      <c r="S76" s="33">
        <f t="shared" si="30"/>
        <v>0</v>
      </c>
      <c r="T76" s="56">
        <f t="shared" si="31"/>
        <v>0</v>
      </c>
      <c r="V76" s="63"/>
      <c r="W76" s="73"/>
      <c r="X76" s="33"/>
      <c r="Y76" s="33"/>
      <c r="Z76" s="33"/>
    </row>
    <row r="77" spans="1:26" ht="12.75">
      <c r="A77" s="2">
        <v>0.49821696092274803</v>
      </c>
      <c r="B77" s="2">
        <v>0.2001002223084134</v>
      </c>
      <c r="C77" s="2">
        <v>0.39561029092800326</v>
      </c>
      <c r="D77" s="9">
        <v>48</v>
      </c>
      <c r="E77" s="33">
        <f t="shared" si="16"/>
        <v>954716.5113588747</v>
      </c>
      <c r="F77" s="33">
        <f t="shared" si="17"/>
        <v>579475.6413520472</v>
      </c>
      <c r="G77" s="33">
        <f t="shared" si="18"/>
        <v>650308.65946067</v>
      </c>
      <c r="H77" s="48">
        <f t="shared" si="19"/>
        <v>2184500.812171592</v>
      </c>
      <c r="I77" s="49">
        <f t="shared" si="20"/>
        <v>45283.48864112527</v>
      </c>
      <c r="J77" s="33">
        <f t="shared" si="21"/>
        <v>420524.3586479528</v>
      </c>
      <c r="K77" s="33">
        <f t="shared" si="22"/>
        <v>349691.34053933003</v>
      </c>
      <c r="L77" s="23">
        <f t="shared" si="23"/>
        <v>815499.1878284081</v>
      </c>
      <c r="M77" s="49">
        <f t="shared" si="24"/>
        <v>0</v>
      </c>
      <c r="N77" s="33">
        <f t="shared" si="25"/>
        <v>0</v>
      </c>
      <c r="O77" s="33">
        <f t="shared" si="26"/>
        <v>0</v>
      </c>
      <c r="P77" s="23">
        <f t="shared" si="27"/>
        <v>0</v>
      </c>
      <c r="Q77" s="55">
        <f t="shared" si="28"/>
        <v>0</v>
      </c>
      <c r="R77" s="49">
        <f t="shared" si="29"/>
        <v>0</v>
      </c>
      <c r="S77" s="33">
        <f t="shared" si="30"/>
        <v>0</v>
      </c>
      <c r="T77" s="56">
        <f t="shared" si="31"/>
        <v>0</v>
      </c>
      <c r="V77" s="63"/>
      <c r="W77" s="73"/>
      <c r="X77" s="33"/>
      <c r="Y77" s="33"/>
      <c r="Z77" s="33"/>
    </row>
    <row r="78" spans="1:26" ht="12.75">
      <c r="A78" s="2">
        <v>0.49999420392002536</v>
      </c>
      <c r="B78" s="2">
        <v>0.6544036985690567</v>
      </c>
      <c r="C78" s="2">
        <v>0.11005064670554399</v>
      </c>
      <c r="D78" s="9">
        <v>49</v>
      </c>
      <c r="E78" s="33">
        <f t="shared" si="16"/>
        <v>955993.3150455286</v>
      </c>
      <c r="F78" s="33">
        <f t="shared" si="17"/>
        <v>1076396.1529318595</v>
      </c>
      <c r="G78" s="33">
        <f t="shared" si="18"/>
        <v>331747.4896901207</v>
      </c>
      <c r="H78" s="48">
        <f t="shared" si="19"/>
        <v>2364136.9576675086</v>
      </c>
      <c r="I78" s="49">
        <f t="shared" si="20"/>
        <v>44006.68495447142</v>
      </c>
      <c r="J78" s="33">
        <f t="shared" si="21"/>
        <v>-76396.15293185948</v>
      </c>
      <c r="K78" s="33">
        <f t="shared" si="22"/>
        <v>668252.5103098793</v>
      </c>
      <c r="L78" s="23">
        <f t="shared" si="23"/>
        <v>635863.0423324913</v>
      </c>
      <c r="M78" s="49">
        <f t="shared" si="24"/>
        <v>0</v>
      </c>
      <c r="N78" s="33">
        <f t="shared" si="25"/>
        <v>-76396.15293185948</v>
      </c>
      <c r="O78" s="33">
        <f t="shared" si="26"/>
        <v>0</v>
      </c>
      <c r="P78" s="23">
        <f t="shared" si="27"/>
        <v>-76396.15293185948</v>
      </c>
      <c r="Q78" s="55">
        <f t="shared" si="28"/>
        <v>0</v>
      </c>
      <c r="R78" s="49">
        <f t="shared" si="29"/>
        <v>0</v>
      </c>
      <c r="S78" s="33">
        <f t="shared" si="30"/>
        <v>0</v>
      </c>
      <c r="T78" s="56">
        <f t="shared" si="31"/>
        <v>0</v>
      </c>
      <c r="V78" s="63"/>
      <c r="W78" s="73"/>
      <c r="X78" s="33"/>
      <c r="Y78" s="33"/>
      <c r="Z78" s="33"/>
    </row>
    <row r="79" spans="1:26" ht="12.75">
      <c r="A79" s="2">
        <v>0.018728295147489638</v>
      </c>
      <c r="B79" s="2">
        <v>0.14191364349573016</v>
      </c>
      <c r="C79" s="2">
        <v>0.9452197715658754</v>
      </c>
      <c r="D79" s="9">
        <v>50</v>
      </c>
      <c r="E79" s="33">
        <f t="shared" si="16"/>
        <v>512104.96241830406</v>
      </c>
      <c r="F79" s="33">
        <f t="shared" si="17"/>
        <v>516396.3854836333</v>
      </c>
      <c r="G79" s="33">
        <f t="shared" si="18"/>
        <v>2399163.946734695</v>
      </c>
      <c r="H79" s="48">
        <f t="shared" si="19"/>
        <v>3427665.2946366323</v>
      </c>
      <c r="I79" s="49">
        <f t="shared" si="20"/>
        <v>487895.03758169594</v>
      </c>
      <c r="J79" s="33">
        <f t="shared" si="21"/>
        <v>483603.6145163667</v>
      </c>
      <c r="K79" s="33">
        <f t="shared" si="22"/>
        <v>-1399163.9467346952</v>
      </c>
      <c r="L79" s="23">
        <f t="shared" si="23"/>
        <v>-427665.29463663255</v>
      </c>
      <c r="M79" s="49">
        <f t="shared" si="24"/>
        <v>0</v>
      </c>
      <c r="N79" s="33">
        <f t="shared" si="25"/>
        <v>0</v>
      </c>
      <c r="O79" s="33">
        <f t="shared" si="26"/>
        <v>-1399163.9467346952</v>
      </c>
      <c r="P79" s="23">
        <f t="shared" si="27"/>
        <v>-1399163.9467346952</v>
      </c>
      <c r="Q79" s="55">
        <f t="shared" si="28"/>
        <v>42766.52946366326</v>
      </c>
      <c r="R79" s="49">
        <f t="shared" si="29"/>
        <v>0</v>
      </c>
      <c r="S79" s="33">
        <f t="shared" si="30"/>
        <v>0</v>
      </c>
      <c r="T79" s="56">
        <f t="shared" si="31"/>
        <v>42766.52946366326</v>
      </c>
      <c r="V79" s="63"/>
      <c r="W79" s="73"/>
      <c r="X79" s="33"/>
      <c r="Y79" s="33"/>
      <c r="Z79" s="33"/>
    </row>
    <row r="80" spans="1:26" ht="12.75">
      <c r="A80" s="2">
        <v>0.21470354846273576</v>
      </c>
      <c r="B80" s="2">
        <v>0.8148764525279033</v>
      </c>
      <c r="C80" s="2">
        <v>0.11296727653836314</v>
      </c>
      <c r="D80" s="9">
        <v>51</v>
      </c>
      <c r="E80" s="33">
        <f t="shared" si="16"/>
        <v>754226.9263001466</v>
      </c>
      <c r="F80" s="33">
        <f t="shared" si="17"/>
        <v>1381272.6806924162</v>
      </c>
      <c r="G80" s="33">
        <f t="shared" si="18"/>
        <v>335333.90853654355</v>
      </c>
      <c r="H80" s="48">
        <f t="shared" si="19"/>
        <v>2470833.5155291064</v>
      </c>
      <c r="I80" s="49">
        <f t="shared" si="20"/>
        <v>245773.07369985338</v>
      </c>
      <c r="J80" s="33">
        <f t="shared" si="21"/>
        <v>-381272.68069241615</v>
      </c>
      <c r="K80" s="33">
        <f t="shared" si="22"/>
        <v>664666.0914634564</v>
      </c>
      <c r="L80" s="23">
        <f t="shared" si="23"/>
        <v>529166.4844708936</v>
      </c>
      <c r="M80" s="49">
        <f t="shared" si="24"/>
        <v>0</v>
      </c>
      <c r="N80" s="33">
        <f t="shared" si="25"/>
        <v>-381272.68069241615</v>
      </c>
      <c r="O80" s="33">
        <f t="shared" si="26"/>
        <v>0</v>
      </c>
      <c r="P80" s="23">
        <f t="shared" si="27"/>
        <v>-381272.68069241615</v>
      </c>
      <c r="Q80" s="55">
        <f t="shared" si="28"/>
        <v>0</v>
      </c>
      <c r="R80" s="49">
        <f t="shared" si="29"/>
        <v>0</v>
      </c>
      <c r="S80" s="33">
        <f t="shared" si="30"/>
        <v>0</v>
      </c>
      <c r="T80" s="56">
        <f t="shared" si="31"/>
        <v>0</v>
      </c>
      <c r="V80" s="63"/>
      <c r="W80" s="73"/>
      <c r="X80" s="33"/>
      <c r="Y80" s="33"/>
      <c r="Z80" s="33"/>
    </row>
    <row r="81" spans="1:26" ht="12.75">
      <c r="A81" s="2">
        <v>0.6629498832643705</v>
      </c>
      <c r="B81" s="2">
        <v>0.04213053938310285</v>
      </c>
      <c r="C81" s="2">
        <v>0.9753542814530862</v>
      </c>
      <c r="D81" s="9">
        <v>52</v>
      </c>
      <c r="E81" s="33">
        <f t="shared" si="16"/>
        <v>1084542.4721064107</v>
      </c>
      <c r="F81" s="33">
        <f t="shared" si="17"/>
        <v>372231.2256837424</v>
      </c>
      <c r="G81" s="33">
        <f t="shared" si="18"/>
        <v>3099508.2612330127</v>
      </c>
      <c r="H81" s="48">
        <f t="shared" si="19"/>
        <v>4556281.9590231655</v>
      </c>
      <c r="I81" s="49">
        <f t="shared" si="20"/>
        <v>-84542.47210641066</v>
      </c>
      <c r="J81" s="33">
        <f t="shared" si="21"/>
        <v>627768.7743162576</v>
      </c>
      <c r="K81" s="33">
        <f t="shared" si="22"/>
        <v>-2099508.2612330127</v>
      </c>
      <c r="L81" s="23">
        <f t="shared" si="23"/>
        <v>-1556281.9590231657</v>
      </c>
      <c r="M81" s="49">
        <f t="shared" si="24"/>
        <v>-84542.47210641066</v>
      </c>
      <c r="N81" s="33">
        <f t="shared" si="25"/>
        <v>0</v>
      </c>
      <c r="O81" s="33">
        <f t="shared" si="26"/>
        <v>-2099508.2612330127</v>
      </c>
      <c r="P81" s="23">
        <f t="shared" si="27"/>
        <v>-2184050.7333394233</v>
      </c>
      <c r="Q81" s="55">
        <f t="shared" si="28"/>
        <v>206884.50349642342</v>
      </c>
      <c r="R81" s="49">
        <f t="shared" si="29"/>
        <v>8008.297197085664</v>
      </c>
      <c r="S81" s="33">
        <f t="shared" si="30"/>
        <v>0</v>
      </c>
      <c r="T81" s="56">
        <f t="shared" si="31"/>
        <v>198876.20629933776</v>
      </c>
      <c r="V81" s="63"/>
      <c r="W81" s="73"/>
      <c r="X81" s="33"/>
      <c r="Y81" s="33"/>
      <c r="Z81" s="33"/>
    </row>
    <row r="82" spans="1:26" ht="12.75">
      <c r="A82" s="2">
        <v>0.16572515075981364</v>
      </c>
      <c r="B82" s="2">
        <v>0.7980326121297996</v>
      </c>
      <c r="C82" s="2">
        <v>0.6896107267617735</v>
      </c>
      <c r="D82" s="9">
        <v>53</v>
      </c>
      <c r="E82" s="33">
        <f t="shared" si="16"/>
        <v>714366.5798012957</v>
      </c>
      <c r="F82" s="33">
        <f t="shared" si="17"/>
        <v>1339514.5436309488</v>
      </c>
      <c r="G82" s="33">
        <f t="shared" si="18"/>
        <v>1106634.107047582</v>
      </c>
      <c r="H82" s="48">
        <f t="shared" si="19"/>
        <v>3160515.230479826</v>
      </c>
      <c r="I82" s="49">
        <f t="shared" si="20"/>
        <v>285633.42019870435</v>
      </c>
      <c r="J82" s="33">
        <f t="shared" si="21"/>
        <v>-339514.54363094876</v>
      </c>
      <c r="K82" s="33">
        <f t="shared" si="22"/>
        <v>-106634.10704758205</v>
      </c>
      <c r="L82" s="23">
        <f t="shared" si="23"/>
        <v>-160515.23047982645</v>
      </c>
      <c r="M82" s="49">
        <f t="shared" si="24"/>
        <v>0</v>
      </c>
      <c r="N82" s="33">
        <f t="shared" si="25"/>
        <v>-339514.54363094876</v>
      </c>
      <c r="O82" s="33">
        <f t="shared" si="26"/>
        <v>-106634.10704758205</v>
      </c>
      <c r="P82" s="23">
        <f t="shared" si="27"/>
        <v>-446148.6506785308</v>
      </c>
      <c r="Q82" s="55">
        <f t="shared" si="28"/>
        <v>16051.523047982646</v>
      </c>
      <c r="R82" s="49">
        <f t="shared" si="29"/>
        <v>0</v>
      </c>
      <c r="S82" s="33">
        <f t="shared" si="30"/>
        <v>12215.044277124227</v>
      </c>
      <c r="T82" s="56">
        <f t="shared" si="31"/>
        <v>3836.478770858419</v>
      </c>
      <c r="V82" s="63"/>
      <c r="W82" s="73"/>
      <c r="X82" s="33"/>
      <c r="Y82" s="33"/>
      <c r="Z82" s="33"/>
    </row>
    <row r="83" spans="1:26" ht="12.75">
      <c r="A83" s="2">
        <v>0.8782745273773944</v>
      </c>
      <c r="B83" s="2">
        <v>0.7454603733906042</v>
      </c>
      <c r="C83" s="2">
        <v>0.3776540691240946</v>
      </c>
      <c r="D83" s="9">
        <v>54</v>
      </c>
      <c r="E83" s="33">
        <f t="shared" si="16"/>
        <v>1356518.3033543944</v>
      </c>
      <c r="F83" s="33">
        <f t="shared" si="17"/>
        <v>1227692.059795579</v>
      </c>
      <c r="G83" s="33">
        <f t="shared" si="18"/>
        <v>629296.0158322972</v>
      </c>
      <c r="H83" s="48">
        <f t="shared" si="19"/>
        <v>3213506.3789822706</v>
      </c>
      <c r="I83" s="49">
        <f t="shared" si="20"/>
        <v>-356518.3033543944</v>
      </c>
      <c r="J83" s="33">
        <f t="shared" si="21"/>
        <v>-227692.05979557894</v>
      </c>
      <c r="K83" s="33">
        <f t="shared" si="22"/>
        <v>370703.98416770285</v>
      </c>
      <c r="L83" s="23">
        <f t="shared" si="23"/>
        <v>-213506.3789822705</v>
      </c>
      <c r="M83" s="49">
        <f t="shared" si="24"/>
        <v>-356518.3033543944</v>
      </c>
      <c r="N83" s="33">
        <f t="shared" si="25"/>
        <v>-227692.05979557894</v>
      </c>
      <c r="O83" s="33">
        <f t="shared" si="26"/>
        <v>0</v>
      </c>
      <c r="P83" s="23">
        <f t="shared" si="27"/>
        <v>-584210.3631499733</v>
      </c>
      <c r="Q83" s="55">
        <f t="shared" si="28"/>
        <v>21350.63789822705</v>
      </c>
      <c r="R83" s="49">
        <f t="shared" si="29"/>
        <v>13029.37037605388</v>
      </c>
      <c r="S83" s="33">
        <f t="shared" si="30"/>
        <v>8321.267522173172</v>
      </c>
      <c r="T83" s="56">
        <f t="shared" si="31"/>
        <v>0</v>
      </c>
      <c r="V83" s="63"/>
      <c r="W83" s="73"/>
      <c r="X83" s="33"/>
      <c r="Y83" s="33"/>
      <c r="Z83" s="33"/>
    </row>
    <row r="84" spans="1:26" ht="12.75">
      <c r="A84" s="2">
        <v>0.15193986773311186</v>
      </c>
      <c r="B84" s="2">
        <v>0.41276800689153026</v>
      </c>
      <c r="C84" s="2">
        <v>0.005922681718675049</v>
      </c>
      <c r="D84" s="9">
        <v>55</v>
      </c>
      <c r="E84" s="33">
        <f t="shared" si="16"/>
        <v>702264.8228190729</v>
      </c>
      <c r="F84" s="33">
        <f t="shared" si="17"/>
        <v>790400.7583787498</v>
      </c>
      <c r="G84" s="33">
        <f t="shared" si="18"/>
        <v>134431.22910459418</v>
      </c>
      <c r="H84" s="48">
        <f t="shared" si="19"/>
        <v>1627096.8103024168</v>
      </c>
      <c r="I84" s="49">
        <f t="shared" si="20"/>
        <v>297735.17718092713</v>
      </c>
      <c r="J84" s="33">
        <f t="shared" si="21"/>
        <v>209599.24162125017</v>
      </c>
      <c r="K84" s="33">
        <f t="shared" si="22"/>
        <v>865568.7708954058</v>
      </c>
      <c r="L84" s="23">
        <f t="shared" si="23"/>
        <v>1372903.1896975832</v>
      </c>
      <c r="M84" s="49">
        <f t="shared" si="24"/>
        <v>0</v>
      </c>
      <c r="N84" s="33">
        <f t="shared" si="25"/>
        <v>0</v>
      </c>
      <c r="O84" s="33">
        <f t="shared" si="26"/>
        <v>0</v>
      </c>
      <c r="P84" s="23">
        <f t="shared" si="27"/>
        <v>0</v>
      </c>
      <c r="Q84" s="55">
        <f t="shared" si="28"/>
        <v>0</v>
      </c>
      <c r="R84" s="49">
        <f t="shared" si="29"/>
        <v>0</v>
      </c>
      <c r="S84" s="33">
        <f t="shared" si="30"/>
        <v>0</v>
      </c>
      <c r="T84" s="56">
        <f t="shared" si="31"/>
        <v>0</v>
      </c>
      <c r="V84" s="63"/>
      <c r="W84" s="73"/>
      <c r="X84" s="33"/>
      <c r="Y84" s="33"/>
      <c r="Z84" s="33"/>
    </row>
    <row r="85" spans="1:26" ht="12.75">
      <c r="A85" s="2">
        <v>0.3779841591076573</v>
      </c>
      <c r="B85" s="2">
        <v>0.3937535963024783</v>
      </c>
      <c r="C85" s="2">
        <v>0.2653962866394204</v>
      </c>
      <c r="D85" s="9">
        <v>56</v>
      </c>
      <c r="E85" s="33">
        <f t="shared" si="16"/>
        <v>870895.0308080725</v>
      </c>
      <c r="F85" s="33">
        <f t="shared" si="17"/>
        <v>771225.4535687872</v>
      </c>
      <c r="G85" s="33">
        <f t="shared" si="18"/>
        <v>504716.89080384455</v>
      </c>
      <c r="H85" s="48">
        <f t="shared" si="19"/>
        <v>2146837.3751807045</v>
      </c>
      <c r="I85" s="49">
        <f t="shared" si="20"/>
        <v>129104.96919192746</v>
      </c>
      <c r="J85" s="33">
        <f t="shared" si="21"/>
        <v>228774.5464312128</v>
      </c>
      <c r="K85" s="33">
        <f t="shared" si="22"/>
        <v>495283.10919615545</v>
      </c>
      <c r="L85" s="23">
        <f t="shared" si="23"/>
        <v>853162.6248192957</v>
      </c>
      <c r="M85" s="49">
        <f t="shared" si="24"/>
        <v>0</v>
      </c>
      <c r="N85" s="33">
        <f t="shared" si="25"/>
        <v>0</v>
      </c>
      <c r="O85" s="33">
        <f t="shared" si="26"/>
        <v>0</v>
      </c>
      <c r="P85" s="23">
        <f t="shared" si="27"/>
        <v>0</v>
      </c>
      <c r="Q85" s="55">
        <f t="shared" si="28"/>
        <v>0</v>
      </c>
      <c r="R85" s="49">
        <f t="shared" si="29"/>
        <v>0</v>
      </c>
      <c r="S85" s="33">
        <f t="shared" si="30"/>
        <v>0</v>
      </c>
      <c r="T85" s="56">
        <f t="shared" si="31"/>
        <v>0</v>
      </c>
      <c r="V85" s="63"/>
      <c r="W85" s="73"/>
      <c r="X85" s="33"/>
      <c r="Y85" s="33"/>
      <c r="Z85" s="33"/>
    </row>
    <row r="86" spans="1:26" ht="12.75">
      <c r="A86" s="2">
        <v>0.6682580857476186</v>
      </c>
      <c r="B86" s="2">
        <v>0.17398712736207234</v>
      </c>
      <c r="C86" s="2">
        <v>0.9389048229124095</v>
      </c>
      <c r="D86" s="9">
        <v>57</v>
      </c>
      <c r="E86" s="33">
        <f t="shared" si="16"/>
        <v>1089296.9477938884</v>
      </c>
      <c r="F86" s="33">
        <f t="shared" si="17"/>
        <v>551969.2672306062</v>
      </c>
      <c r="G86" s="33">
        <f t="shared" si="18"/>
        <v>2309316.102575454</v>
      </c>
      <c r="H86" s="48">
        <f t="shared" si="19"/>
        <v>3950582.3175999485</v>
      </c>
      <c r="I86" s="49">
        <f t="shared" si="20"/>
        <v>-89296.9477938884</v>
      </c>
      <c r="J86" s="33">
        <f t="shared" si="21"/>
        <v>448030.7327693938</v>
      </c>
      <c r="K86" s="33">
        <f t="shared" si="22"/>
        <v>-1309316.102575454</v>
      </c>
      <c r="L86" s="23">
        <f t="shared" si="23"/>
        <v>-950582.3175999485</v>
      </c>
      <c r="M86" s="49">
        <f t="shared" si="24"/>
        <v>-89296.9477938884</v>
      </c>
      <c r="N86" s="33">
        <f t="shared" si="25"/>
        <v>0</v>
      </c>
      <c r="O86" s="33">
        <f t="shared" si="26"/>
        <v>-1309316.102575454</v>
      </c>
      <c r="P86" s="23">
        <f t="shared" si="27"/>
        <v>-1398613.0503693423</v>
      </c>
      <c r="Q86" s="55">
        <f t="shared" si="28"/>
        <v>95058.23175999486</v>
      </c>
      <c r="R86" s="49">
        <f t="shared" si="29"/>
        <v>6069.162558300171</v>
      </c>
      <c r="S86" s="33">
        <f t="shared" si="30"/>
        <v>0</v>
      </c>
      <c r="T86" s="56">
        <f t="shared" si="31"/>
        <v>88989.06920169469</v>
      </c>
      <c r="V86" s="63"/>
      <c r="W86" s="73"/>
      <c r="X86" s="33"/>
      <c r="Y86" s="33"/>
      <c r="Z86" s="33"/>
    </row>
    <row r="87" spans="1:26" ht="12.75">
      <c r="A87" s="2">
        <v>0.1955928227737882</v>
      </c>
      <c r="B87" s="2">
        <v>0.12843946137390927</v>
      </c>
      <c r="C87" s="2">
        <v>0.6152771531629351</v>
      </c>
      <c r="D87" s="9">
        <v>58</v>
      </c>
      <c r="E87" s="33">
        <f t="shared" si="16"/>
        <v>739160.0896808263</v>
      </c>
      <c r="F87" s="33">
        <f t="shared" si="17"/>
        <v>500624.260745706</v>
      </c>
      <c r="G87" s="33">
        <f t="shared" si="18"/>
        <v>960952.8075675117</v>
      </c>
      <c r="H87" s="48">
        <f t="shared" si="19"/>
        <v>2200737.157994044</v>
      </c>
      <c r="I87" s="49">
        <f t="shared" si="20"/>
        <v>260839.9103191737</v>
      </c>
      <c r="J87" s="33">
        <f t="shared" si="21"/>
        <v>499375.739254294</v>
      </c>
      <c r="K87" s="33">
        <f t="shared" si="22"/>
        <v>39047.192432488315</v>
      </c>
      <c r="L87" s="23">
        <f t="shared" si="23"/>
        <v>799262.842005956</v>
      </c>
      <c r="M87" s="49">
        <f t="shared" si="24"/>
        <v>0</v>
      </c>
      <c r="N87" s="33">
        <f t="shared" si="25"/>
        <v>0</v>
      </c>
      <c r="O87" s="33">
        <f t="shared" si="26"/>
        <v>0</v>
      </c>
      <c r="P87" s="23">
        <f t="shared" si="27"/>
        <v>0</v>
      </c>
      <c r="Q87" s="55">
        <f t="shared" si="28"/>
        <v>0</v>
      </c>
      <c r="R87" s="49">
        <f t="shared" si="29"/>
        <v>0</v>
      </c>
      <c r="S87" s="33">
        <f t="shared" si="30"/>
        <v>0</v>
      </c>
      <c r="T87" s="56">
        <f t="shared" si="31"/>
        <v>0</v>
      </c>
      <c r="V87" s="63"/>
      <c r="W87" s="73"/>
      <c r="X87" s="33"/>
      <c r="Y87" s="33"/>
      <c r="Z87" s="33"/>
    </row>
    <row r="88" spans="1:26" ht="12.75">
      <c r="A88" s="2">
        <v>0.8482482131853755</v>
      </c>
      <c r="B88" s="2">
        <v>0.8570286935724498</v>
      </c>
      <c r="C88" s="2">
        <v>0.09012657502966093</v>
      </c>
      <c r="D88" s="9">
        <v>59</v>
      </c>
      <c r="E88" s="33">
        <f t="shared" si="16"/>
        <v>1301717.7559478385</v>
      </c>
      <c r="F88" s="33">
        <f t="shared" si="17"/>
        <v>1504607.9390930177</v>
      </c>
      <c r="G88" s="33">
        <f t="shared" si="18"/>
        <v>306363.4321785422</v>
      </c>
      <c r="H88" s="48">
        <f t="shared" si="19"/>
        <v>3112689.1272193985</v>
      </c>
      <c r="I88" s="49">
        <f t="shared" si="20"/>
        <v>-301717.75594783854</v>
      </c>
      <c r="J88" s="33">
        <f t="shared" si="21"/>
        <v>-504607.9390930177</v>
      </c>
      <c r="K88" s="33">
        <f t="shared" si="22"/>
        <v>693636.5678214577</v>
      </c>
      <c r="L88" s="23">
        <f t="shared" si="23"/>
        <v>-112689.1272193985</v>
      </c>
      <c r="M88" s="49">
        <f t="shared" si="24"/>
        <v>-301717.75594783854</v>
      </c>
      <c r="N88" s="33">
        <f t="shared" si="25"/>
        <v>-504607.9390930177</v>
      </c>
      <c r="O88" s="33">
        <f t="shared" si="26"/>
        <v>0</v>
      </c>
      <c r="P88" s="23">
        <f t="shared" si="27"/>
        <v>-806325.6950408563</v>
      </c>
      <c r="Q88" s="55">
        <f t="shared" si="28"/>
        <v>11268.91272193985</v>
      </c>
      <c r="R88" s="49">
        <f t="shared" si="29"/>
        <v>4216.69689971056</v>
      </c>
      <c r="S88" s="33">
        <f t="shared" si="30"/>
        <v>7052.215822229291</v>
      </c>
      <c r="T88" s="56">
        <f t="shared" si="31"/>
        <v>0</v>
      </c>
      <c r="V88" s="63"/>
      <c r="W88" s="73"/>
      <c r="X88" s="33"/>
      <c r="Y88" s="33"/>
      <c r="Z88" s="33"/>
    </row>
    <row r="89" spans="1:26" ht="12.75">
      <c r="A89" s="2">
        <v>0.34442036629996337</v>
      </c>
      <c r="B89" s="2">
        <v>0.7637444319402105</v>
      </c>
      <c r="C89" s="2">
        <v>0.9453930848069909</v>
      </c>
      <c r="D89" s="9">
        <v>60</v>
      </c>
      <c r="E89" s="33">
        <f t="shared" si="16"/>
        <v>847784.6439972313</v>
      </c>
      <c r="F89" s="33">
        <f t="shared" si="17"/>
        <v>1263896.7857571682</v>
      </c>
      <c r="G89" s="33">
        <f t="shared" si="18"/>
        <v>2401793.474339382</v>
      </c>
      <c r="H89" s="48">
        <f t="shared" si="19"/>
        <v>4513474.9040937815</v>
      </c>
      <c r="I89" s="49">
        <f t="shared" si="20"/>
        <v>152215.35600276873</v>
      </c>
      <c r="J89" s="33">
        <f t="shared" si="21"/>
        <v>-263896.7857571682</v>
      </c>
      <c r="K89" s="33">
        <f t="shared" si="22"/>
        <v>-1401793.4743393818</v>
      </c>
      <c r="L89" s="23">
        <f t="shared" si="23"/>
        <v>-1513474.9040937813</v>
      </c>
      <c r="M89" s="49">
        <f t="shared" si="24"/>
        <v>0</v>
      </c>
      <c r="N89" s="33">
        <f t="shared" si="25"/>
        <v>-263896.7857571682</v>
      </c>
      <c r="O89" s="33">
        <f t="shared" si="26"/>
        <v>-1401793.4743393818</v>
      </c>
      <c r="P89" s="23">
        <f t="shared" si="27"/>
        <v>-1665690.26009655</v>
      </c>
      <c r="Q89" s="55">
        <f t="shared" si="28"/>
        <v>194042.38701760804</v>
      </c>
      <c r="R89" s="49">
        <f t="shared" si="29"/>
        <v>0</v>
      </c>
      <c r="S89" s="33">
        <f t="shared" si="30"/>
        <v>30742.307535391996</v>
      </c>
      <c r="T89" s="56">
        <f t="shared" si="31"/>
        <v>163300.07948221604</v>
      </c>
      <c r="V89" s="63"/>
      <c r="W89" s="73"/>
      <c r="X89" s="33"/>
      <c r="Y89" s="33"/>
      <c r="Z89" s="33"/>
    </row>
    <row r="90" spans="1:26" ht="12.75">
      <c r="A90" s="2">
        <v>0.9168128894577583</v>
      </c>
      <c r="B90" s="2">
        <v>0.23071436464421957</v>
      </c>
      <c r="C90" s="2">
        <v>0.05710217088041358</v>
      </c>
      <c r="D90" s="9">
        <v>61</v>
      </c>
      <c r="E90" s="33">
        <f t="shared" si="16"/>
        <v>1448001.8236730678</v>
      </c>
      <c r="F90" s="33">
        <f t="shared" si="17"/>
        <v>610639.725449509</v>
      </c>
      <c r="G90" s="33">
        <f t="shared" si="18"/>
        <v>259058.2981483227</v>
      </c>
      <c r="H90" s="48">
        <f t="shared" si="19"/>
        <v>2317699.8472708995</v>
      </c>
      <c r="I90" s="49">
        <f t="shared" si="20"/>
        <v>-448001.82367306785</v>
      </c>
      <c r="J90" s="33">
        <f t="shared" si="21"/>
        <v>389360.274550491</v>
      </c>
      <c r="K90" s="33">
        <f t="shared" si="22"/>
        <v>740941.7018516773</v>
      </c>
      <c r="L90" s="23">
        <f t="shared" si="23"/>
        <v>682300.1527291004</v>
      </c>
      <c r="M90" s="49">
        <f t="shared" si="24"/>
        <v>-448001.82367306785</v>
      </c>
      <c r="N90" s="33">
        <f t="shared" si="25"/>
        <v>0</v>
      </c>
      <c r="O90" s="33">
        <f t="shared" si="26"/>
        <v>0</v>
      </c>
      <c r="P90" s="23">
        <f t="shared" si="27"/>
        <v>-448001.82367306785</v>
      </c>
      <c r="Q90" s="55">
        <f t="shared" si="28"/>
        <v>0</v>
      </c>
      <c r="R90" s="49">
        <f t="shared" si="29"/>
        <v>0</v>
      </c>
      <c r="S90" s="33">
        <f t="shared" si="30"/>
        <v>0</v>
      </c>
      <c r="T90" s="56">
        <f t="shared" si="31"/>
        <v>0</v>
      </c>
      <c r="V90" s="63"/>
      <c r="W90" s="73"/>
      <c r="X90" s="33"/>
      <c r="Y90" s="33"/>
      <c r="Z90" s="33"/>
    </row>
    <row r="91" spans="1:26" ht="12.75">
      <c r="A91" s="2">
        <v>0.011747216541798833</v>
      </c>
      <c r="B91" s="2">
        <v>0.5807406570063368</v>
      </c>
      <c r="C91" s="2">
        <v>0.6653194592338445</v>
      </c>
      <c r="D91" s="9">
        <v>62</v>
      </c>
      <c r="E91" s="33">
        <f t="shared" si="16"/>
        <v>484523.5549535861</v>
      </c>
      <c r="F91" s="33">
        <f t="shared" si="17"/>
        <v>977159.2024657384</v>
      </c>
      <c r="G91" s="33">
        <f t="shared" si="18"/>
        <v>1055397.5659851928</v>
      </c>
      <c r="H91" s="48">
        <f t="shared" si="19"/>
        <v>2517080.323404517</v>
      </c>
      <c r="I91" s="49">
        <f t="shared" si="20"/>
        <v>515476.4450464139</v>
      </c>
      <c r="J91" s="33">
        <f t="shared" si="21"/>
        <v>22840.797534261597</v>
      </c>
      <c r="K91" s="33">
        <f t="shared" si="22"/>
        <v>-55397.56598519278</v>
      </c>
      <c r="L91" s="23">
        <f t="shared" si="23"/>
        <v>482919.67659548274</v>
      </c>
      <c r="M91" s="49">
        <f t="shared" si="24"/>
        <v>0</v>
      </c>
      <c r="N91" s="33">
        <f t="shared" si="25"/>
        <v>0</v>
      </c>
      <c r="O91" s="33">
        <f t="shared" si="26"/>
        <v>-55397.56598519278</v>
      </c>
      <c r="P91" s="23">
        <f t="shared" si="27"/>
        <v>-55397.56598519278</v>
      </c>
      <c r="Q91" s="55">
        <f t="shared" si="28"/>
        <v>0</v>
      </c>
      <c r="R91" s="49">
        <f t="shared" si="29"/>
        <v>0</v>
      </c>
      <c r="S91" s="33">
        <f t="shared" si="30"/>
        <v>0</v>
      </c>
      <c r="T91" s="56">
        <f t="shared" si="31"/>
        <v>0</v>
      </c>
      <c r="V91" s="63"/>
      <c r="W91" s="73"/>
      <c r="X91" s="33"/>
      <c r="Y91" s="33"/>
      <c r="Z91" s="33"/>
    </row>
    <row r="92" spans="1:26" ht="12.75">
      <c r="A92" s="2">
        <v>0.31373613558684665</v>
      </c>
      <c r="B92" s="2">
        <v>0.4139145984209882</v>
      </c>
      <c r="C92" s="2">
        <v>0.26659809252522226</v>
      </c>
      <c r="D92" s="9">
        <v>63</v>
      </c>
      <c r="E92" s="33">
        <f t="shared" si="16"/>
        <v>826474.4188109288</v>
      </c>
      <c r="F92" s="33">
        <f t="shared" si="17"/>
        <v>791565.0089799088</v>
      </c>
      <c r="G92" s="33">
        <f t="shared" si="18"/>
        <v>506012.40103829186</v>
      </c>
      <c r="H92" s="48">
        <f t="shared" si="19"/>
        <v>2124051.828829129</v>
      </c>
      <c r="I92" s="49">
        <f t="shared" si="20"/>
        <v>173525.58118907118</v>
      </c>
      <c r="J92" s="33">
        <f t="shared" si="21"/>
        <v>208434.99102009123</v>
      </c>
      <c r="K92" s="33">
        <f t="shared" si="22"/>
        <v>493987.59896170814</v>
      </c>
      <c r="L92" s="23">
        <f t="shared" si="23"/>
        <v>875948.1711708705</v>
      </c>
      <c r="M92" s="49">
        <f t="shared" si="24"/>
        <v>0</v>
      </c>
      <c r="N92" s="33">
        <f t="shared" si="25"/>
        <v>0</v>
      </c>
      <c r="O92" s="33">
        <f t="shared" si="26"/>
        <v>0</v>
      </c>
      <c r="P92" s="23">
        <f t="shared" si="27"/>
        <v>0</v>
      </c>
      <c r="Q92" s="55">
        <f t="shared" si="28"/>
        <v>0</v>
      </c>
      <c r="R92" s="49">
        <f t="shared" si="29"/>
        <v>0</v>
      </c>
      <c r="S92" s="33">
        <f t="shared" si="30"/>
        <v>0</v>
      </c>
      <c r="T92" s="56">
        <f t="shared" si="31"/>
        <v>0</v>
      </c>
      <c r="V92" s="63"/>
      <c r="W92" s="73"/>
      <c r="X92" s="33"/>
      <c r="Y92" s="33"/>
      <c r="Z92" s="33"/>
    </row>
    <row r="93" spans="1:26" ht="12.75">
      <c r="A93" s="2">
        <v>0.47119369020784796</v>
      </c>
      <c r="B93" s="2">
        <v>0.8045585312748091</v>
      </c>
      <c r="C93" s="2">
        <v>0.7806626499005747</v>
      </c>
      <c r="D93" s="9">
        <v>64</v>
      </c>
      <c r="E93" s="33">
        <f t="shared" si="16"/>
        <v>935493.6966751647</v>
      </c>
      <c r="F93" s="33">
        <f t="shared" si="17"/>
        <v>1355280.7464000164</v>
      </c>
      <c r="G93" s="33">
        <f t="shared" si="18"/>
        <v>1345954.1794417424</v>
      </c>
      <c r="H93" s="48">
        <f t="shared" si="19"/>
        <v>3636728.6225169236</v>
      </c>
      <c r="I93" s="49">
        <f t="shared" si="20"/>
        <v>64506.30332483526</v>
      </c>
      <c r="J93" s="33">
        <f t="shared" si="21"/>
        <v>-355280.74640001636</v>
      </c>
      <c r="K93" s="33">
        <f t="shared" si="22"/>
        <v>-345954.17944174237</v>
      </c>
      <c r="L93" s="23">
        <f t="shared" si="23"/>
        <v>-636728.6225169235</v>
      </c>
      <c r="M93" s="49">
        <f t="shared" si="24"/>
        <v>0</v>
      </c>
      <c r="N93" s="33">
        <f t="shared" si="25"/>
        <v>-355280.74640001636</v>
      </c>
      <c r="O93" s="33">
        <f t="shared" si="26"/>
        <v>-345954.17944174237</v>
      </c>
      <c r="P93" s="23">
        <f t="shared" si="27"/>
        <v>-701234.9258417587</v>
      </c>
      <c r="Q93" s="55">
        <f t="shared" si="28"/>
        <v>63672.86225169235</v>
      </c>
      <c r="R93" s="49">
        <f t="shared" si="29"/>
        <v>0</v>
      </c>
      <c r="S93" s="33">
        <f t="shared" si="30"/>
        <v>32259.86212687804</v>
      </c>
      <c r="T93" s="56">
        <f t="shared" si="31"/>
        <v>31413.000124814305</v>
      </c>
      <c r="V93" s="63"/>
      <c r="W93" s="73"/>
      <c r="X93" s="33"/>
      <c r="Y93" s="33"/>
      <c r="Z93" s="33"/>
    </row>
    <row r="94" spans="1:26" ht="12.75">
      <c r="A94" s="2">
        <v>0.09921167354370297</v>
      </c>
      <c r="B94" s="2">
        <v>0.5691728727068857</v>
      </c>
      <c r="C94" s="2">
        <v>0.0581098543240417</v>
      </c>
      <c r="D94" s="9">
        <v>65</v>
      </c>
      <c r="E94" s="33">
        <f aca="true" t="shared" si="32" ref="E94:E129">LOGINV(A94,E$4,E$5)</f>
        <v>649977.8800540256</v>
      </c>
      <c r="F94" s="33">
        <f aca="true" t="shared" si="33" ref="F94:F129">LOGINV(B94,F$4,F$5)</f>
        <v>962842.3158053863</v>
      </c>
      <c r="G94" s="33">
        <f aca="true" t="shared" si="34" ref="G94:G129">LOGINV(C94,G$4,G$5)</f>
        <v>260646.98625981074</v>
      </c>
      <c r="H94" s="48">
        <f aca="true" t="shared" si="35" ref="H94:H125">SUM(E94:G94)</f>
        <v>1873467.1821192224</v>
      </c>
      <c r="I94" s="49">
        <f aca="true" t="shared" si="36" ref="I94:I129">E$13-E94</f>
        <v>350022.11994597444</v>
      </c>
      <c r="J94" s="33">
        <f aca="true" t="shared" si="37" ref="J94:J129">F$13-F94</f>
        <v>37157.684194613714</v>
      </c>
      <c r="K94" s="33">
        <f aca="true" t="shared" si="38" ref="K94:K129">G$13-G94</f>
        <v>739353.0137401893</v>
      </c>
      <c r="L94" s="23">
        <f aca="true" t="shared" si="39" ref="L94:L125">SUM(I94:K94)</f>
        <v>1126532.8178807774</v>
      </c>
      <c r="M94" s="49">
        <f aca="true" t="shared" si="40" ref="M94:M129">MIN(I94,0)</f>
        <v>0</v>
      </c>
      <c r="N94" s="33">
        <f aca="true" t="shared" si="41" ref="N94:N129">MIN(J94,0)</f>
        <v>0</v>
      </c>
      <c r="O94" s="33">
        <f aca="true" t="shared" si="42" ref="O94:O129">MIN(K94,0)</f>
        <v>0</v>
      </c>
      <c r="P94" s="23">
        <f aca="true" t="shared" si="43" ref="P94:P125">SUM(M94:O94)</f>
        <v>0</v>
      </c>
      <c r="Q94" s="55">
        <f aca="true" t="shared" si="44" ref="Q94:Q125">IF(L94&gt;0,0,MIN(P$9,-L94)*$M$7+MAX(0,-L94-P$9)*$M$8)</f>
        <v>0</v>
      </c>
      <c r="R94" s="49">
        <f aca="true" t="shared" si="45" ref="R94:R129">IF($P94&lt;&gt;0,$Q94*M94/$P94,0)</f>
        <v>0</v>
      </c>
      <c r="S94" s="33">
        <f aca="true" t="shared" si="46" ref="S94:S129">IF($P94&lt;&gt;0,$Q94*N94/$P94,0)</f>
        <v>0</v>
      </c>
      <c r="T94" s="56">
        <f aca="true" t="shared" si="47" ref="T94:T129">IF($P94&lt;&gt;0,$Q94*O94/$P94,0)</f>
        <v>0</v>
      </c>
      <c r="V94" s="63"/>
      <c r="W94" s="73"/>
      <c r="X94" s="33"/>
      <c r="Y94" s="33"/>
      <c r="Z94" s="33"/>
    </row>
    <row r="95" spans="1:26" ht="12.75">
      <c r="A95" s="2">
        <v>0.908206316413523</v>
      </c>
      <c r="B95" s="2">
        <v>0.7055604972094525</v>
      </c>
      <c r="C95" s="2">
        <v>0.5209700940326494</v>
      </c>
      <c r="D95" s="9">
        <v>66</v>
      </c>
      <c r="E95" s="33">
        <f t="shared" si="32"/>
        <v>1424665.565212049</v>
      </c>
      <c r="F95" s="33">
        <f t="shared" si="33"/>
        <v>1156306.189048608</v>
      </c>
      <c r="G95" s="33">
        <f t="shared" si="34"/>
        <v>812054.2927294708</v>
      </c>
      <c r="H95" s="48">
        <f t="shared" si="35"/>
        <v>3393026.0469901282</v>
      </c>
      <c r="I95" s="49">
        <f t="shared" si="36"/>
        <v>-424665.56521204906</v>
      </c>
      <c r="J95" s="33">
        <f t="shared" si="37"/>
        <v>-156306.18904860807</v>
      </c>
      <c r="K95" s="33">
        <f t="shared" si="38"/>
        <v>187945.70727052924</v>
      </c>
      <c r="L95" s="23">
        <f t="shared" si="39"/>
        <v>-393026.0469901279</v>
      </c>
      <c r="M95" s="49">
        <f t="shared" si="40"/>
        <v>-424665.56521204906</v>
      </c>
      <c r="N95" s="33">
        <f t="shared" si="41"/>
        <v>-156306.18904860807</v>
      </c>
      <c r="O95" s="33">
        <f t="shared" si="42"/>
        <v>0</v>
      </c>
      <c r="P95" s="23">
        <f t="shared" si="43"/>
        <v>-580971.7542606571</v>
      </c>
      <c r="Q95" s="55">
        <f t="shared" si="44"/>
        <v>39302.604699012794</v>
      </c>
      <c r="R95" s="49">
        <f t="shared" si="45"/>
        <v>28728.527189849763</v>
      </c>
      <c r="S95" s="33">
        <f t="shared" si="46"/>
        <v>10574.077509163031</v>
      </c>
      <c r="T95" s="56">
        <f t="shared" si="47"/>
        <v>0</v>
      </c>
      <c r="V95" s="63"/>
      <c r="W95" s="73"/>
      <c r="X95" s="33"/>
      <c r="Y95" s="33"/>
      <c r="Z95" s="33"/>
    </row>
    <row r="96" spans="1:26" ht="12.75">
      <c r="A96" s="2">
        <v>0.65862049464954</v>
      </c>
      <c r="B96" s="2">
        <v>0.523204953132125</v>
      </c>
      <c r="C96" s="2">
        <v>0.6071717105996814</v>
      </c>
      <c r="D96" s="9">
        <v>67</v>
      </c>
      <c r="E96" s="33">
        <f t="shared" si="32"/>
        <v>1080701.4666246348</v>
      </c>
      <c r="F96" s="33">
        <f t="shared" si="33"/>
        <v>908554.426150826</v>
      </c>
      <c r="G96" s="33">
        <f t="shared" si="34"/>
        <v>946834.0278907693</v>
      </c>
      <c r="H96" s="48">
        <f t="shared" si="35"/>
        <v>2936089.92066623</v>
      </c>
      <c r="I96" s="49">
        <f t="shared" si="36"/>
        <v>-80701.4666246348</v>
      </c>
      <c r="J96" s="33">
        <f t="shared" si="37"/>
        <v>91445.57384917396</v>
      </c>
      <c r="K96" s="33">
        <f t="shared" si="38"/>
        <v>53165.9721092307</v>
      </c>
      <c r="L96" s="23">
        <f t="shared" si="39"/>
        <v>63910.079333769856</v>
      </c>
      <c r="M96" s="49">
        <f t="shared" si="40"/>
        <v>-80701.4666246348</v>
      </c>
      <c r="N96" s="33">
        <f t="shared" si="41"/>
        <v>0</v>
      </c>
      <c r="O96" s="33">
        <f t="shared" si="42"/>
        <v>0</v>
      </c>
      <c r="P96" s="23">
        <f t="shared" si="43"/>
        <v>-80701.4666246348</v>
      </c>
      <c r="Q96" s="55">
        <f t="shared" si="44"/>
        <v>0</v>
      </c>
      <c r="R96" s="49">
        <f t="shared" si="45"/>
        <v>0</v>
      </c>
      <c r="S96" s="33">
        <f t="shared" si="46"/>
        <v>0</v>
      </c>
      <c r="T96" s="56">
        <f t="shared" si="47"/>
        <v>0</v>
      </c>
      <c r="V96" s="63"/>
      <c r="W96" s="73"/>
      <c r="X96" s="33"/>
      <c r="Y96" s="33"/>
      <c r="Z96" s="33"/>
    </row>
    <row r="97" spans="1:26" ht="12.75">
      <c r="A97" s="2">
        <v>0.24469679947148837</v>
      </c>
      <c r="B97" s="2">
        <v>0.3785946094872694</v>
      </c>
      <c r="C97" s="2">
        <v>0.38898677447295293</v>
      </c>
      <c r="D97" s="9">
        <v>68</v>
      </c>
      <c r="E97" s="33">
        <f t="shared" si="32"/>
        <v>776947.817661309</v>
      </c>
      <c r="F97" s="33">
        <f t="shared" si="33"/>
        <v>756095.9686244437</v>
      </c>
      <c r="G97" s="33">
        <f t="shared" si="34"/>
        <v>642510.2058989174</v>
      </c>
      <c r="H97" s="48">
        <f t="shared" si="35"/>
        <v>2175553.99218467</v>
      </c>
      <c r="I97" s="49">
        <f t="shared" si="36"/>
        <v>223052.18233869097</v>
      </c>
      <c r="J97" s="33">
        <f t="shared" si="37"/>
        <v>243904.03137555625</v>
      </c>
      <c r="K97" s="33">
        <f t="shared" si="38"/>
        <v>357489.7941010826</v>
      </c>
      <c r="L97" s="23">
        <f t="shared" si="39"/>
        <v>824446.0078153298</v>
      </c>
      <c r="M97" s="49">
        <f t="shared" si="40"/>
        <v>0</v>
      </c>
      <c r="N97" s="33">
        <f t="shared" si="41"/>
        <v>0</v>
      </c>
      <c r="O97" s="33">
        <f t="shared" si="42"/>
        <v>0</v>
      </c>
      <c r="P97" s="23">
        <f t="shared" si="43"/>
        <v>0</v>
      </c>
      <c r="Q97" s="55">
        <f t="shared" si="44"/>
        <v>0</v>
      </c>
      <c r="R97" s="49">
        <f t="shared" si="45"/>
        <v>0</v>
      </c>
      <c r="S97" s="33">
        <f t="shared" si="46"/>
        <v>0</v>
      </c>
      <c r="T97" s="56">
        <f t="shared" si="47"/>
        <v>0</v>
      </c>
      <c r="V97" s="63"/>
      <c r="W97" s="73"/>
      <c r="X97" s="33"/>
      <c r="Y97" s="33"/>
      <c r="Z97" s="33"/>
    </row>
    <row r="98" spans="1:26" ht="12.75">
      <c r="A98" s="2">
        <v>0.4504390988707667</v>
      </c>
      <c r="B98" s="2">
        <v>0.9737170097999446</v>
      </c>
      <c r="C98" s="2">
        <v>0.08608024525569302</v>
      </c>
      <c r="D98" s="9">
        <v>69</v>
      </c>
      <c r="E98" s="33">
        <f t="shared" si="32"/>
        <v>920935.191685527</v>
      </c>
      <c r="F98" s="33">
        <f t="shared" si="33"/>
        <v>2326196.896507113</v>
      </c>
      <c r="G98" s="33">
        <f t="shared" si="34"/>
        <v>300981.58767264255</v>
      </c>
      <c r="H98" s="48">
        <f t="shared" si="35"/>
        <v>3548113.6758652823</v>
      </c>
      <c r="I98" s="49">
        <f t="shared" si="36"/>
        <v>79064.80831447302</v>
      </c>
      <c r="J98" s="33">
        <f t="shared" si="37"/>
        <v>-1326196.8965071128</v>
      </c>
      <c r="K98" s="33">
        <f t="shared" si="38"/>
        <v>699018.4123273575</v>
      </c>
      <c r="L98" s="23">
        <f t="shared" si="39"/>
        <v>-548113.6758652824</v>
      </c>
      <c r="M98" s="49">
        <f t="shared" si="40"/>
        <v>0</v>
      </c>
      <c r="N98" s="33">
        <f t="shared" si="41"/>
        <v>-1326196.8965071128</v>
      </c>
      <c r="O98" s="33">
        <f t="shared" si="42"/>
        <v>0</v>
      </c>
      <c r="P98" s="23">
        <f t="shared" si="43"/>
        <v>-1326196.8965071128</v>
      </c>
      <c r="Q98" s="55">
        <f t="shared" si="44"/>
        <v>54811.36758652824</v>
      </c>
      <c r="R98" s="49">
        <f t="shared" si="45"/>
        <v>0</v>
      </c>
      <c r="S98" s="33">
        <f t="shared" si="46"/>
        <v>54811.36758652825</v>
      </c>
      <c r="T98" s="56">
        <f t="shared" si="47"/>
        <v>0</v>
      </c>
      <c r="V98" s="63"/>
      <c r="W98" s="73"/>
      <c r="X98" s="33"/>
      <c r="Y98" s="33"/>
      <c r="Z98" s="33"/>
    </row>
    <row r="99" spans="1:26" ht="12.75">
      <c r="A99" s="2">
        <v>0.605415656161169</v>
      </c>
      <c r="B99" s="2">
        <v>0.998486158840663</v>
      </c>
      <c r="C99" s="2">
        <v>0.3438929741518306</v>
      </c>
      <c r="D99" s="9">
        <v>70</v>
      </c>
      <c r="E99" s="33">
        <f t="shared" si="32"/>
        <v>1035844.5475889343</v>
      </c>
      <c r="F99" s="33">
        <f t="shared" si="33"/>
        <v>3886296.53420237</v>
      </c>
      <c r="G99" s="33">
        <f t="shared" si="34"/>
        <v>590785.0346049825</v>
      </c>
      <c r="H99" s="48">
        <f t="shared" si="35"/>
        <v>5512926.1163962865</v>
      </c>
      <c r="I99" s="49">
        <f t="shared" si="36"/>
        <v>-35844.54758893431</v>
      </c>
      <c r="J99" s="33">
        <f t="shared" si="37"/>
        <v>-2886296.53420237</v>
      </c>
      <c r="K99" s="33">
        <f t="shared" si="38"/>
        <v>409214.9653950175</v>
      </c>
      <c r="L99" s="23">
        <f t="shared" si="39"/>
        <v>-2512926.1163962865</v>
      </c>
      <c r="M99" s="49">
        <f t="shared" si="40"/>
        <v>-35844.54758893431</v>
      </c>
      <c r="N99" s="33">
        <f t="shared" si="41"/>
        <v>-2886296.53420237</v>
      </c>
      <c r="O99" s="33">
        <f t="shared" si="42"/>
        <v>0</v>
      </c>
      <c r="P99" s="23">
        <f t="shared" si="43"/>
        <v>-2922141.081791304</v>
      </c>
      <c r="Q99" s="55">
        <f t="shared" si="44"/>
        <v>493877.75070835964</v>
      </c>
      <c r="R99" s="49">
        <f t="shared" si="45"/>
        <v>6058.169007887055</v>
      </c>
      <c r="S99" s="33">
        <f t="shared" si="46"/>
        <v>487819.5817004726</v>
      </c>
      <c r="T99" s="56">
        <f t="shared" si="47"/>
        <v>0</v>
      </c>
      <c r="V99" s="63"/>
      <c r="W99" s="73"/>
      <c r="X99" s="33"/>
      <c r="Y99" s="33"/>
      <c r="Z99" s="33"/>
    </row>
    <row r="100" spans="1:26" ht="12.75">
      <c r="A100" s="2">
        <v>0.5842261451285344</v>
      </c>
      <c r="B100" s="2">
        <v>0.8962983073366892</v>
      </c>
      <c r="C100" s="2">
        <v>0.757003353625108</v>
      </c>
      <c r="D100" s="9">
        <v>71</v>
      </c>
      <c r="E100" s="33">
        <f t="shared" si="32"/>
        <v>1018993.2179367923</v>
      </c>
      <c r="F100" s="33">
        <f t="shared" si="33"/>
        <v>1657596.7685318384</v>
      </c>
      <c r="G100" s="33">
        <f t="shared" si="34"/>
        <v>1274669.5169603052</v>
      </c>
      <c r="H100" s="48">
        <f t="shared" si="35"/>
        <v>3951259.503428936</v>
      </c>
      <c r="I100" s="49">
        <f t="shared" si="36"/>
        <v>-18993.217936792294</v>
      </c>
      <c r="J100" s="33">
        <f t="shared" si="37"/>
        <v>-657596.7685318384</v>
      </c>
      <c r="K100" s="33">
        <f t="shared" si="38"/>
        <v>-274669.51696030516</v>
      </c>
      <c r="L100" s="23">
        <f t="shared" si="39"/>
        <v>-951259.5034289359</v>
      </c>
      <c r="M100" s="49">
        <f t="shared" si="40"/>
        <v>-18993.217936792294</v>
      </c>
      <c r="N100" s="33">
        <f t="shared" si="41"/>
        <v>-657596.7685318384</v>
      </c>
      <c r="O100" s="33">
        <f t="shared" si="42"/>
        <v>-274669.51696030516</v>
      </c>
      <c r="P100" s="23">
        <f t="shared" si="43"/>
        <v>-951259.5034289359</v>
      </c>
      <c r="Q100" s="55">
        <f t="shared" si="44"/>
        <v>95125.9503428936</v>
      </c>
      <c r="R100" s="49">
        <f t="shared" si="45"/>
        <v>1899.3217936792296</v>
      </c>
      <c r="S100" s="33">
        <f t="shared" si="46"/>
        <v>65759.67685318385</v>
      </c>
      <c r="T100" s="56">
        <f t="shared" si="47"/>
        <v>27466.95169603052</v>
      </c>
      <c r="V100" s="63"/>
      <c r="W100" s="73"/>
      <c r="X100" s="33"/>
      <c r="Y100" s="33"/>
      <c r="Z100" s="33"/>
    </row>
    <row r="101" spans="1:26" ht="12.75">
      <c r="A101" s="2">
        <v>0.7412629521852292</v>
      </c>
      <c r="B101" s="2">
        <v>0.1547804111359321</v>
      </c>
      <c r="C101" s="2">
        <v>0.3097447659892085</v>
      </c>
      <c r="D101" s="9">
        <v>72</v>
      </c>
      <c r="E101" s="33">
        <f t="shared" si="32"/>
        <v>1160874.0044346687</v>
      </c>
      <c r="F101" s="33">
        <f t="shared" si="33"/>
        <v>530958.1913844665</v>
      </c>
      <c r="G101" s="33">
        <f t="shared" si="34"/>
        <v>552886.9326984829</v>
      </c>
      <c r="H101" s="48">
        <f t="shared" si="35"/>
        <v>2244719.1285176184</v>
      </c>
      <c r="I101" s="49">
        <f t="shared" si="36"/>
        <v>-160874.0044346687</v>
      </c>
      <c r="J101" s="33">
        <f t="shared" si="37"/>
        <v>469041.8086155335</v>
      </c>
      <c r="K101" s="33">
        <f t="shared" si="38"/>
        <v>447113.0673015171</v>
      </c>
      <c r="L101" s="23">
        <f t="shared" si="39"/>
        <v>755280.871482382</v>
      </c>
      <c r="M101" s="49">
        <f t="shared" si="40"/>
        <v>-160874.0044346687</v>
      </c>
      <c r="N101" s="33">
        <f t="shared" si="41"/>
        <v>0</v>
      </c>
      <c r="O101" s="33">
        <f t="shared" si="42"/>
        <v>0</v>
      </c>
      <c r="P101" s="23">
        <f t="shared" si="43"/>
        <v>-160874.0044346687</v>
      </c>
      <c r="Q101" s="55">
        <f t="shared" si="44"/>
        <v>0</v>
      </c>
      <c r="R101" s="49">
        <f t="shared" si="45"/>
        <v>0</v>
      </c>
      <c r="S101" s="33">
        <f t="shared" si="46"/>
        <v>0</v>
      </c>
      <c r="T101" s="56">
        <f t="shared" si="47"/>
        <v>0</v>
      </c>
      <c r="V101" s="63"/>
      <c r="W101" s="73"/>
      <c r="X101" s="33"/>
      <c r="Y101" s="33"/>
      <c r="Z101" s="33"/>
    </row>
    <row r="102" spans="1:26" ht="12.75">
      <c r="A102" s="2">
        <v>0.2146737800169327</v>
      </c>
      <c r="B102" s="2">
        <v>0.5225205462961815</v>
      </c>
      <c r="C102" s="2">
        <v>0.8856121747984957</v>
      </c>
      <c r="D102" s="9">
        <v>73</v>
      </c>
      <c r="E102" s="33">
        <f t="shared" si="32"/>
        <v>754203.8549644969</v>
      </c>
      <c r="F102" s="33">
        <f t="shared" si="33"/>
        <v>907774.1422057229</v>
      </c>
      <c r="G102" s="33">
        <f t="shared" si="34"/>
        <v>1817502.137039685</v>
      </c>
      <c r="H102" s="48">
        <f t="shared" si="35"/>
        <v>3479480.134209905</v>
      </c>
      <c r="I102" s="49">
        <f t="shared" si="36"/>
        <v>245796.14503550308</v>
      </c>
      <c r="J102" s="33">
        <f t="shared" si="37"/>
        <v>92225.85779427714</v>
      </c>
      <c r="K102" s="33">
        <f t="shared" si="38"/>
        <v>-817502.1370396849</v>
      </c>
      <c r="L102" s="23">
        <f t="shared" si="39"/>
        <v>-479480.1342099047</v>
      </c>
      <c r="M102" s="49">
        <f t="shared" si="40"/>
        <v>0</v>
      </c>
      <c r="N102" s="33">
        <f t="shared" si="41"/>
        <v>0</v>
      </c>
      <c r="O102" s="33">
        <f t="shared" si="42"/>
        <v>-817502.1370396849</v>
      </c>
      <c r="P102" s="23">
        <f t="shared" si="43"/>
        <v>-817502.1370396849</v>
      </c>
      <c r="Q102" s="55">
        <f t="shared" si="44"/>
        <v>47948.01342099047</v>
      </c>
      <c r="R102" s="49">
        <f t="shared" si="45"/>
        <v>0</v>
      </c>
      <c r="S102" s="33">
        <f t="shared" si="46"/>
        <v>0</v>
      </c>
      <c r="T102" s="56">
        <f t="shared" si="47"/>
        <v>47948.013420990465</v>
      </c>
      <c r="V102" s="63"/>
      <c r="W102" s="73"/>
      <c r="X102" s="33"/>
      <c r="Y102" s="33"/>
      <c r="Z102" s="33"/>
    </row>
    <row r="103" spans="1:26" ht="12.75">
      <c r="A103" s="2">
        <v>0.8084956960266991</v>
      </c>
      <c r="B103" s="2">
        <v>0.447557678212144</v>
      </c>
      <c r="C103" s="2">
        <v>0.6752847214660607</v>
      </c>
      <c r="D103" s="9">
        <v>74</v>
      </c>
      <c r="E103" s="33">
        <f t="shared" si="32"/>
        <v>1241983.7181919047</v>
      </c>
      <c r="F103" s="33">
        <f t="shared" si="33"/>
        <v>826201.036372985</v>
      </c>
      <c r="G103" s="33">
        <f t="shared" si="34"/>
        <v>1075932.135958337</v>
      </c>
      <c r="H103" s="48">
        <f t="shared" si="35"/>
        <v>3144116.890523227</v>
      </c>
      <c r="I103" s="49">
        <f t="shared" si="36"/>
        <v>-241983.7181919047</v>
      </c>
      <c r="J103" s="33">
        <f t="shared" si="37"/>
        <v>173798.963627015</v>
      </c>
      <c r="K103" s="33">
        <f t="shared" si="38"/>
        <v>-75932.13595833699</v>
      </c>
      <c r="L103" s="23">
        <f t="shared" si="39"/>
        <v>-144116.8905232267</v>
      </c>
      <c r="M103" s="49">
        <f t="shared" si="40"/>
        <v>-241983.7181919047</v>
      </c>
      <c r="N103" s="33">
        <f t="shared" si="41"/>
        <v>0</v>
      </c>
      <c r="O103" s="33">
        <f t="shared" si="42"/>
        <v>-75932.13595833699</v>
      </c>
      <c r="P103" s="23">
        <f t="shared" si="43"/>
        <v>-317915.8541502417</v>
      </c>
      <c r="Q103" s="55">
        <f t="shared" si="44"/>
        <v>14411.68905232267</v>
      </c>
      <c r="R103" s="49">
        <f t="shared" si="45"/>
        <v>10969.550768797215</v>
      </c>
      <c r="S103" s="33">
        <f t="shared" si="46"/>
        <v>0</v>
      </c>
      <c r="T103" s="56">
        <f t="shared" si="47"/>
        <v>3442.1382835254544</v>
      </c>
      <c r="V103" s="63"/>
      <c r="W103" s="73"/>
      <c r="X103" s="33"/>
      <c r="Y103" s="33"/>
      <c r="Z103" s="33"/>
    </row>
    <row r="104" spans="1:26" ht="12.75">
      <c r="A104" s="2">
        <v>0.18257651818180776</v>
      </c>
      <c r="B104" s="2">
        <v>0.29531206353397654</v>
      </c>
      <c r="C104" s="2">
        <v>0.47110296718363065</v>
      </c>
      <c r="D104" s="9">
        <v>75</v>
      </c>
      <c r="E104" s="33">
        <f t="shared" si="32"/>
        <v>728566.0987219189</v>
      </c>
      <c r="F104" s="33">
        <f t="shared" si="33"/>
        <v>674377.049032733</v>
      </c>
      <c r="G104" s="33">
        <f t="shared" si="34"/>
        <v>743974.6604325733</v>
      </c>
      <c r="H104" s="48">
        <f t="shared" si="35"/>
        <v>2146917.8081872254</v>
      </c>
      <c r="I104" s="49">
        <f t="shared" si="36"/>
        <v>271433.9012780811</v>
      </c>
      <c r="J104" s="33">
        <f t="shared" si="37"/>
        <v>325622.95096726704</v>
      </c>
      <c r="K104" s="33">
        <f t="shared" si="38"/>
        <v>256025.3395674267</v>
      </c>
      <c r="L104" s="23">
        <f t="shared" si="39"/>
        <v>853082.1918127749</v>
      </c>
      <c r="M104" s="49">
        <f t="shared" si="40"/>
        <v>0</v>
      </c>
      <c r="N104" s="33">
        <f t="shared" si="41"/>
        <v>0</v>
      </c>
      <c r="O104" s="33">
        <f t="shared" si="42"/>
        <v>0</v>
      </c>
      <c r="P104" s="23">
        <f t="shared" si="43"/>
        <v>0</v>
      </c>
      <c r="Q104" s="55">
        <f t="shared" si="44"/>
        <v>0</v>
      </c>
      <c r="R104" s="49">
        <f t="shared" si="45"/>
        <v>0</v>
      </c>
      <c r="S104" s="33">
        <f t="shared" si="46"/>
        <v>0</v>
      </c>
      <c r="T104" s="56">
        <f t="shared" si="47"/>
        <v>0</v>
      </c>
      <c r="V104" s="63"/>
      <c r="W104" s="73"/>
      <c r="X104" s="33"/>
      <c r="Y104" s="33"/>
      <c r="Z104" s="33"/>
    </row>
    <row r="105" spans="1:26" ht="12.75">
      <c r="A105" s="2">
        <v>0.9135677104366118</v>
      </c>
      <c r="B105" s="2">
        <v>0.3598111979642864</v>
      </c>
      <c r="C105" s="2">
        <v>0.9171022072567345</v>
      </c>
      <c r="D105" s="9">
        <v>76</v>
      </c>
      <c r="E105" s="33">
        <f t="shared" si="32"/>
        <v>1438954.8761267308</v>
      </c>
      <c r="F105" s="33">
        <f t="shared" si="33"/>
        <v>737505.4881719988</v>
      </c>
      <c r="G105" s="33">
        <f t="shared" si="34"/>
        <v>2064913.6551115082</v>
      </c>
      <c r="H105" s="48">
        <f t="shared" si="35"/>
        <v>4241374.019410238</v>
      </c>
      <c r="I105" s="49">
        <f t="shared" si="36"/>
        <v>-438954.8761267308</v>
      </c>
      <c r="J105" s="33">
        <f t="shared" si="37"/>
        <v>262494.51182800124</v>
      </c>
      <c r="K105" s="33">
        <f t="shared" si="38"/>
        <v>-1064913.6551115082</v>
      </c>
      <c r="L105" s="23">
        <f t="shared" si="39"/>
        <v>-1241374.0194102377</v>
      </c>
      <c r="M105" s="49">
        <f t="shared" si="40"/>
        <v>-438954.8761267308</v>
      </c>
      <c r="N105" s="33">
        <f t="shared" si="41"/>
        <v>0</v>
      </c>
      <c r="O105" s="33">
        <f t="shared" si="42"/>
        <v>-1064913.6551115082</v>
      </c>
      <c r="P105" s="23">
        <f t="shared" si="43"/>
        <v>-1503868.531238239</v>
      </c>
      <c r="Q105" s="55">
        <f t="shared" si="44"/>
        <v>124137.40194102377</v>
      </c>
      <c r="R105" s="49">
        <f t="shared" si="45"/>
        <v>36233.69779993355</v>
      </c>
      <c r="S105" s="33">
        <f t="shared" si="46"/>
        <v>0</v>
      </c>
      <c r="T105" s="56">
        <f t="shared" si="47"/>
        <v>87903.70414109022</v>
      </c>
      <c r="V105" s="63"/>
      <c r="W105" s="73"/>
      <c r="X105" s="33"/>
      <c r="Y105" s="33"/>
      <c r="Z105" s="33"/>
    </row>
    <row r="106" spans="1:26" ht="12.75">
      <c r="A106" s="2">
        <v>0.07210446838977091</v>
      </c>
      <c r="B106" s="2">
        <v>0.34931105594015505</v>
      </c>
      <c r="C106" s="2">
        <v>0.7952073882627102</v>
      </c>
      <c r="D106" s="9">
        <v>77</v>
      </c>
      <c r="E106" s="33">
        <f t="shared" si="32"/>
        <v>616875.174380866</v>
      </c>
      <c r="F106" s="33">
        <f t="shared" si="33"/>
        <v>727173.2150795831</v>
      </c>
      <c r="G106" s="33">
        <f t="shared" si="34"/>
        <v>1394082.701404547</v>
      </c>
      <c r="H106" s="48">
        <f t="shared" si="35"/>
        <v>2738131.0908649964</v>
      </c>
      <c r="I106" s="49">
        <f t="shared" si="36"/>
        <v>383124.825619134</v>
      </c>
      <c r="J106" s="33">
        <f t="shared" si="37"/>
        <v>272826.7849204169</v>
      </c>
      <c r="K106" s="33">
        <f t="shared" si="38"/>
        <v>-394082.7014045471</v>
      </c>
      <c r="L106" s="23">
        <f t="shared" si="39"/>
        <v>261868.9091350038</v>
      </c>
      <c r="M106" s="49">
        <f t="shared" si="40"/>
        <v>0</v>
      </c>
      <c r="N106" s="33">
        <f t="shared" si="41"/>
        <v>0</v>
      </c>
      <c r="O106" s="33">
        <f t="shared" si="42"/>
        <v>-394082.7014045471</v>
      </c>
      <c r="P106" s="23">
        <f t="shared" si="43"/>
        <v>-394082.7014045471</v>
      </c>
      <c r="Q106" s="55">
        <f t="shared" si="44"/>
        <v>0</v>
      </c>
      <c r="R106" s="49">
        <f t="shared" si="45"/>
        <v>0</v>
      </c>
      <c r="S106" s="33">
        <f t="shared" si="46"/>
        <v>0</v>
      </c>
      <c r="T106" s="56">
        <f t="shared" si="47"/>
        <v>0</v>
      </c>
      <c r="V106" s="63"/>
      <c r="W106" s="73"/>
      <c r="X106" s="33"/>
      <c r="Y106" s="33"/>
      <c r="Z106" s="33"/>
    </row>
    <row r="107" spans="1:26" ht="12.75">
      <c r="A107" s="2">
        <v>0.9430871280768933</v>
      </c>
      <c r="B107" s="2">
        <v>0.27001184316931326</v>
      </c>
      <c r="C107" s="2">
        <v>0.997638765825519</v>
      </c>
      <c r="D107" s="9">
        <v>78</v>
      </c>
      <c r="E107" s="33">
        <f t="shared" si="32"/>
        <v>1536287.2441805955</v>
      </c>
      <c r="F107" s="33">
        <f t="shared" si="33"/>
        <v>649606.4334060298</v>
      </c>
      <c r="G107" s="33">
        <f t="shared" si="34"/>
        <v>5656274.592962115</v>
      </c>
      <c r="H107" s="48">
        <f t="shared" si="35"/>
        <v>7842168.27054874</v>
      </c>
      <c r="I107" s="49">
        <f t="shared" si="36"/>
        <v>-536287.2441805955</v>
      </c>
      <c r="J107" s="33">
        <f t="shared" si="37"/>
        <v>350393.5665939702</v>
      </c>
      <c r="K107" s="33">
        <f t="shared" si="38"/>
        <v>-4656274.592962115</v>
      </c>
      <c r="L107" s="23">
        <f t="shared" si="39"/>
        <v>-4842168.27054874</v>
      </c>
      <c r="M107" s="49">
        <f t="shared" si="40"/>
        <v>-536287.2441805955</v>
      </c>
      <c r="N107" s="33">
        <f t="shared" si="41"/>
        <v>0</v>
      </c>
      <c r="O107" s="33">
        <f t="shared" si="42"/>
        <v>-4656274.592962115</v>
      </c>
      <c r="P107" s="23">
        <f t="shared" si="43"/>
        <v>-5192561.837142711</v>
      </c>
      <c r="Q107" s="55">
        <f t="shared" si="44"/>
        <v>1192650.3969540957</v>
      </c>
      <c r="R107" s="49">
        <f t="shared" si="45"/>
        <v>123176.80842590737</v>
      </c>
      <c r="S107" s="33">
        <f t="shared" si="46"/>
        <v>0</v>
      </c>
      <c r="T107" s="56">
        <f t="shared" si="47"/>
        <v>1069473.5885281884</v>
      </c>
      <c r="V107" s="63"/>
      <c r="W107" s="73"/>
      <c r="X107" s="33"/>
      <c r="Y107" s="33"/>
      <c r="Z107" s="33"/>
    </row>
    <row r="108" spans="1:26" ht="12.75">
      <c r="A108" s="2">
        <v>0.021646172422343568</v>
      </c>
      <c r="B108" s="2">
        <v>0.7983863598361822</v>
      </c>
      <c r="C108" s="2">
        <v>0.16376695114562612</v>
      </c>
      <c r="D108" s="9">
        <v>79</v>
      </c>
      <c r="E108" s="33">
        <f t="shared" si="32"/>
        <v>521386.56358587503</v>
      </c>
      <c r="F108" s="33">
        <f t="shared" si="33"/>
        <v>1340356.5707430847</v>
      </c>
      <c r="G108" s="33">
        <f t="shared" si="34"/>
        <v>394409.6137143079</v>
      </c>
      <c r="H108" s="48">
        <f t="shared" si="35"/>
        <v>2256152.7480432675</v>
      </c>
      <c r="I108" s="49">
        <f t="shared" si="36"/>
        <v>478613.43641412497</v>
      </c>
      <c r="J108" s="33">
        <f t="shared" si="37"/>
        <v>-340356.57074308465</v>
      </c>
      <c r="K108" s="33">
        <f t="shared" si="38"/>
        <v>605590.3862856921</v>
      </c>
      <c r="L108" s="23">
        <f t="shared" si="39"/>
        <v>743847.2519567325</v>
      </c>
      <c r="M108" s="49">
        <f t="shared" si="40"/>
        <v>0</v>
      </c>
      <c r="N108" s="33">
        <f t="shared" si="41"/>
        <v>-340356.57074308465</v>
      </c>
      <c r="O108" s="33">
        <f t="shared" si="42"/>
        <v>0</v>
      </c>
      <c r="P108" s="23">
        <f t="shared" si="43"/>
        <v>-340356.57074308465</v>
      </c>
      <c r="Q108" s="55">
        <f t="shared" si="44"/>
        <v>0</v>
      </c>
      <c r="R108" s="49">
        <f t="shared" si="45"/>
        <v>0</v>
      </c>
      <c r="S108" s="33">
        <f t="shared" si="46"/>
        <v>0</v>
      </c>
      <c r="T108" s="56">
        <f t="shared" si="47"/>
        <v>0</v>
      </c>
      <c r="V108" s="63"/>
      <c r="W108" s="73"/>
      <c r="X108" s="33"/>
      <c r="Y108" s="33"/>
      <c r="Z108" s="33"/>
    </row>
    <row r="109" spans="1:26" ht="12.75">
      <c r="A109" s="2">
        <v>0.5665542011940874</v>
      </c>
      <c r="B109" s="2">
        <v>0.3401369271322796</v>
      </c>
      <c r="C109" s="2">
        <v>0.696088366118045</v>
      </c>
      <c r="D109" s="9">
        <v>80</v>
      </c>
      <c r="E109" s="33">
        <f t="shared" si="32"/>
        <v>1005296.4069636556</v>
      </c>
      <c r="F109" s="33">
        <f t="shared" si="33"/>
        <v>718173.0446769899</v>
      </c>
      <c r="G109" s="33">
        <f t="shared" si="34"/>
        <v>1121007.8522306688</v>
      </c>
      <c r="H109" s="48">
        <f t="shared" si="35"/>
        <v>2844477.303871314</v>
      </c>
      <c r="I109" s="49">
        <f t="shared" si="36"/>
        <v>-5296.406963655609</v>
      </c>
      <c r="J109" s="33">
        <f t="shared" si="37"/>
        <v>281826.9553230101</v>
      </c>
      <c r="K109" s="33">
        <f t="shared" si="38"/>
        <v>-121007.85223066877</v>
      </c>
      <c r="L109" s="23">
        <f t="shared" si="39"/>
        <v>155522.69612868573</v>
      </c>
      <c r="M109" s="49">
        <f t="shared" si="40"/>
        <v>-5296.406963655609</v>
      </c>
      <c r="N109" s="33">
        <f t="shared" si="41"/>
        <v>0</v>
      </c>
      <c r="O109" s="33">
        <f t="shared" si="42"/>
        <v>-121007.85223066877</v>
      </c>
      <c r="P109" s="23">
        <f t="shared" si="43"/>
        <v>-126304.25919432438</v>
      </c>
      <c r="Q109" s="55">
        <f t="shared" si="44"/>
        <v>0</v>
      </c>
      <c r="R109" s="49">
        <f t="shared" si="45"/>
        <v>0</v>
      </c>
      <c r="S109" s="33">
        <f t="shared" si="46"/>
        <v>0</v>
      </c>
      <c r="T109" s="56">
        <f t="shared" si="47"/>
        <v>0</v>
      </c>
      <c r="V109" s="63"/>
      <c r="W109" s="73"/>
      <c r="X109" s="33"/>
      <c r="Y109" s="33"/>
      <c r="Z109" s="33"/>
    </row>
    <row r="110" spans="1:26" ht="12.75">
      <c r="A110" s="2">
        <v>0.4951706453202602</v>
      </c>
      <c r="B110" s="2">
        <v>0.28223469027569514</v>
      </c>
      <c r="C110" s="2">
        <v>0.03822019760200601</v>
      </c>
      <c r="D110" s="9">
        <v>81</v>
      </c>
      <c r="E110" s="33">
        <f t="shared" si="32"/>
        <v>952531.8751681807</v>
      </c>
      <c r="F110" s="33">
        <f t="shared" si="33"/>
        <v>661590.919555698</v>
      </c>
      <c r="G110" s="33">
        <f t="shared" si="34"/>
        <v>226455.515814289</v>
      </c>
      <c r="H110" s="48">
        <f t="shared" si="35"/>
        <v>1840578.3105381676</v>
      </c>
      <c r="I110" s="49">
        <f t="shared" si="36"/>
        <v>47468.124831819325</v>
      </c>
      <c r="J110" s="33">
        <f t="shared" si="37"/>
        <v>338409.08044430194</v>
      </c>
      <c r="K110" s="33">
        <f t="shared" si="38"/>
        <v>773544.484185711</v>
      </c>
      <c r="L110" s="23">
        <f t="shared" si="39"/>
        <v>1159421.6894618324</v>
      </c>
      <c r="M110" s="49">
        <f t="shared" si="40"/>
        <v>0</v>
      </c>
      <c r="N110" s="33">
        <f t="shared" si="41"/>
        <v>0</v>
      </c>
      <c r="O110" s="33">
        <f t="shared" si="42"/>
        <v>0</v>
      </c>
      <c r="P110" s="23">
        <f t="shared" si="43"/>
        <v>0</v>
      </c>
      <c r="Q110" s="55">
        <f t="shared" si="44"/>
        <v>0</v>
      </c>
      <c r="R110" s="49">
        <f t="shared" si="45"/>
        <v>0</v>
      </c>
      <c r="S110" s="33">
        <f t="shared" si="46"/>
        <v>0</v>
      </c>
      <c r="T110" s="56">
        <f t="shared" si="47"/>
        <v>0</v>
      </c>
      <c r="V110" s="63"/>
      <c r="W110" s="73"/>
      <c r="X110" s="33"/>
      <c r="Y110" s="33"/>
      <c r="Z110" s="33"/>
    </row>
    <row r="111" spans="1:26" ht="12.75">
      <c r="A111" s="2">
        <v>0.571887649301043</v>
      </c>
      <c r="B111" s="2">
        <v>0.7199307855429713</v>
      </c>
      <c r="C111" s="2">
        <v>0.6515718175211034</v>
      </c>
      <c r="D111" s="9">
        <v>82</v>
      </c>
      <c r="E111" s="33">
        <f t="shared" si="32"/>
        <v>1009398.499241755</v>
      </c>
      <c r="F111" s="33">
        <f t="shared" si="33"/>
        <v>1180948.5279479863</v>
      </c>
      <c r="G111" s="33">
        <f t="shared" si="34"/>
        <v>1028084.4075044498</v>
      </c>
      <c r="H111" s="48">
        <f t="shared" si="35"/>
        <v>3218431.4346941914</v>
      </c>
      <c r="I111" s="49">
        <f t="shared" si="36"/>
        <v>-9398.499241754995</v>
      </c>
      <c r="J111" s="33">
        <f t="shared" si="37"/>
        <v>-180948.52794798627</v>
      </c>
      <c r="K111" s="33">
        <f t="shared" si="38"/>
        <v>-28084.40750444983</v>
      </c>
      <c r="L111" s="23">
        <f t="shared" si="39"/>
        <v>-218431.4346941911</v>
      </c>
      <c r="M111" s="49">
        <f t="shared" si="40"/>
        <v>-9398.499241754995</v>
      </c>
      <c r="N111" s="33">
        <f t="shared" si="41"/>
        <v>-180948.52794798627</v>
      </c>
      <c r="O111" s="33">
        <f t="shared" si="42"/>
        <v>-28084.40750444983</v>
      </c>
      <c r="P111" s="23">
        <f t="shared" si="43"/>
        <v>-218431.4346941911</v>
      </c>
      <c r="Q111" s="55">
        <f t="shared" si="44"/>
        <v>21843.143469419112</v>
      </c>
      <c r="R111" s="49">
        <f t="shared" si="45"/>
        <v>939.8499241754996</v>
      </c>
      <c r="S111" s="33">
        <f t="shared" si="46"/>
        <v>18094.85279479863</v>
      </c>
      <c r="T111" s="56">
        <f t="shared" si="47"/>
        <v>2808.4407504449837</v>
      </c>
      <c r="V111" s="63"/>
      <c r="W111" s="73"/>
      <c r="X111" s="33"/>
      <c r="Y111" s="33"/>
      <c r="Z111" s="33"/>
    </row>
    <row r="112" spans="1:26" ht="12.75">
      <c r="A112" s="2">
        <v>0.2981468747562972</v>
      </c>
      <c r="B112" s="2">
        <v>0.3117839815947787</v>
      </c>
      <c r="C112" s="2">
        <v>0.2418102423217512</v>
      </c>
      <c r="D112" s="9">
        <v>83</v>
      </c>
      <c r="E112" s="33">
        <f t="shared" si="32"/>
        <v>815526.522757401</v>
      </c>
      <c r="F112" s="33">
        <f t="shared" si="33"/>
        <v>690458.1180950742</v>
      </c>
      <c r="G112" s="33">
        <f t="shared" si="34"/>
        <v>479340.55273618636</v>
      </c>
      <c r="H112" s="48">
        <f t="shared" si="35"/>
        <v>1985325.1935886615</v>
      </c>
      <c r="I112" s="49">
        <f t="shared" si="36"/>
        <v>184473.477242599</v>
      </c>
      <c r="J112" s="33">
        <f t="shared" si="37"/>
        <v>309541.8819049258</v>
      </c>
      <c r="K112" s="33">
        <f t="shared" si="38"/>
        <v>520659.44726381364</v>
      </c>
      <c r="L112" s="23">
        <f t="shared" si="39"/>
        <v>1014674.8064113385</v>
      </c>
      <c r="M112" s="49">
        <f t="shared" si="40"/>
        <v>0</v>
      </c>
      <c r="N112" s="33">
        <f t="shared" si="41"/>
        <v>0</v>
      </c>
      <c r="O112" s="33">
        <f t="shared" si="42"/>
        <v>0</v>
      </c>
      <c r="P112" s="23">
        <f t="shared" si="43"/>
        <v>0</v>
      </c>
      <c r="Q112" s="55">
        <f t="shared" si="44"/>
        <v>0</v>
      </c>
      <c r="R112" s="49">
        <f t="shared" si="45"/>
        <v>0</v>
      </c>
      <c r="S112" s="33">
        <f t="shared" si="46"/>
        <v>0</v>
      </c>
      <c r="T112" s="56">
        <f t="shared" si="47"/>
        <v>0</v>
      </c>
      <c r="V112" s="63"/>
      <c r="W112" s="73"/>
      <c r="X112" s="33"/>
      <c r="Y112" s="33"/>
      <c r="Z112" s="33"/>
    </row>
    <row r="113" spans="1:26" ht="12.75">
      <c r="A113" s="2">
        <v>0.029716841918435266</v>
      </c>
      <c r="B113" s="2">
        <v>0.060431480952748584</v>
      </c>
      <c r="C113" s="2">
        <v>0.7089014369438446</v>
      </c>
      <c r="D113" s="9">
        <v>84</v>
      </c>
      <c r="E113" s="33">
        <f t="shared" si="32"/>
        <v>543083.9026288361</v>
      </c>
      <c r="F113" s="33">
        <f t="shared" si="33"/>
        <v>406333.5925650821</v>
      </c>
      <c r="G113" s="33">
        <f t="shared" si="34"/>
        <v>1150417.3261487433</v>
      </c>
      <c r="H113" s="48">
        <f t="shared" si="35"/>
        <v>2099834.8213426615</v>
      </c>
      <c r="I113" s="49">
        <f t="shared" si="36"/>
        <v>456916.0973711639</v>
      </c>
      <c r="J113" s="33">
        <f t="shared" si="37"/>
        <v>593666.407434918</v>
      </c>
      <c r="K113" s="33">
        <f t="shared" si="38"/>
        <v>-150417.32614874328</v>
      </c>
      <c r="L113" s="23">
        <f t="shared" si="39"/>
        <v>900165.1786573385</v>
      </c>
      <c r="M113" s="49">
        <f t="shared" si="40"/>
        <v>0</v>
      </c>
      <c r="N113" s="33">
        <f t="shared" si="41"/>
        <v>0</v>
      </c>
      <c r="O113" s="33">
        <f t="shared" si="42"/>
        <v>-150417.32614874328</v>
      </c>
      <c r="P113" s="23">
        <f t="shared" si="43"/>
        <v>-150417.32614874328</v>
      </c>
      <c r="Q113" s="55">
        <f t="shared" si="44"/>
        <v>0</v>
      </c>
      <c r="R113" s="49">
        <f t="shared" si="45"/>
        <v>0</v>
      </c>
      <c r="S113" s="33">
        <f t="shared" si="46"/>
        <v>0</v>
      </c>
      <c r="T113" s="56">
        <f t="shared" si="47"/>
        <v>0</v>
      </c>
      <c r="V113" s="63"/>
      <c r="W113" s="73"/>
      <c r="X113" s="33"/>
      <c r="Y113" s="33"/>
      <c r="Z113" s="33"/>
    </row>
    <row r="114" spans="1:26" ht="12.75">
      <c r="A114" s="2">
        <v>0.3323392254973645</v>
      </c>
      <c r="B114" s="2">
        <v>0.11486060961674283</v>
      </c>
      <c r="C114" s="2">
        <v>0.257374046031293</v>
      </c>
      <c r="D114" s="9">
        <v>85</v>
      </c>
      <c r="E114" s="33">
        <f t="shared" si="32"/>
        <v>839424.370177947</v>
      </c>
      <c r="F114" s="33">
        <f t="shared" si="33"/>
        <v>484063.7588106293</v>
      </c>
      <c r="G114" s="33">
        <f t="shared" si="34"/>
        <v>496077.24681275507</v>
      </c>
      <c r="H114" s="48">
        <f t="shared" si="35"/>
        <v>1819565.3758013314</v>
      </c>
      <c r="I114" s="49">
        <f t="shared" si="36"/>
        <v>160575.62982205302</v>
      </c>
      <c r="J114" s="33">
        <f t="shared" si="37"/>
        <v>515936.2411893707</v>
      </c>
      <c r="K114" s="33">
        <f t="shared" si="38"/>
        <v>503922.75318724493</v>
      </c>
      <c r="L114" s="23">
        <f t="shared" si="39"/>
        <v>1180434.6241986686</v>
      </c>
      <c r="M114" s="49">
        <f t="shared" si="40"/>
        <v>0</v>
      </c>
      <c r="N114" s="33">
        <f t="shared" si="41"/>
        <v>0</v>
      </c>
      <c r="O114" s="33">
        <f t="shared" si="42"/>
        <v>0</v>
      </c>
      <c r="P114" s="23">
        <f t="shared" si="43"/>
        <v>0</v>
      </c>
      <c r="Q114" s="55">
        <f t="shared" si="44"/>
        <v>0</v>
      </c>
      <c r="R114" s="49">
        <f t="shared" si="45"/>
        <v>0</v>
      </c>
      <c r="S114" s="33">
        <f t="shared" si="46"/>
        <v>0</v>
      </c>
      <c r="T114" s="56">
        <f t="shared" si="47"/>
        <v>0</v>
      </c>
      <c r="V114" s="63"/>
      <c r="W114" s="73"/>
      <c r="X114" s="33"/>
      <c r="Y114" s="33"/>
      <c r="Z114" s="33"/>
    </row>
    <row r="115" spans="1:26" ht="12.75">
      <c r="A115" s="2">
        <v>0.8818330733284665</v>
      </c>
      <c r="B115" s="2">
        <v>0.6939401588694869</v>
      </c>
      <c r="C115" s="2">
        <v>0.3976272572308499</v>
      </c>
      <c r="D115" s="9">
        <v>86</v>
      </c>
      <c r="E115" s="33">
        <f t="shared" si="32"/>
        <v>1363779.7012024624</v>
      </c>
      <c r="F115" s="33">
        <f t="shared" si="33"/>
        <v>1137149.8935129584</v>
      </c>
      <c r="G115" s="33">
        <f t="shared" si="34"/>
        <v>652694.9347966872</v>
      </c>
      <c r="H115" s="48">
        <f t="shared" si="35"/>
        <v>3153624.5295121083</v>
      </c>
      <c r="I115" s="49">
        <f t="shared" si="36"/>
        <v>-363779.7012024624</v>
      </c>
      <c r="J115" s="33">
        <f t="shared" si="37"/>
        <v>-137149.89351295843</v>
      </c>
      <c r="K115" s="33">
        <f t="shared" si="38"/>
        <v>347305.0652033128</v>
      </c>
      <c r="L115" s="23">
        <f t="shared" si="39"/>
        <v>-153624.52951210807</v>
      </c>
      <c r="M115" s="49">
        <f t="shared" si="40"/>
        <v>-363779.7012024624</v>
      </c>
      <c r="N115" s="33">
        <f t="shared" si="41"/>
        <v>-137149.89351295843</v>
      </c>
      <c r="O115" s="33">
        <f t="shared" si="42"/>
        <v>0</v>
      </c>
      <c r="P115" s="23">
        <f t="shared" si="43"/>
        <v>-500929.59471542086</v>
      </c>
      <c r="Q115" s="55">
        <f t="shared" si="44"/>
        <v>15362.452951210807</v>
      </c>
      <c r="R115" s="49">
        <f t="shared" si="45"/>
        <v>11156.3553107762</v>
      </c>
      <c r="S115" s="33">
        <f t="shared" si="46"/>
        <v>4206.097640434608</v>
      </c>
      <c r="T115" s="56">
        <f t="shared" si="47"/>
        <v>0</v>
      </c>
      <c r="V115" s="63"/>
      <c r="W115" s="73"/>
      <c r="X115" s="33"/>
      <c r="Y115" s="33"/>
      <c r="Z115" s="33"/>
    </row>
    <row r="116" spans="1:26" ht="12.75">
      <c r="A116" s="2">
        <v>0.30862026417693156</v>
      </c>
      <c r="B116" s="2">
        <v>0.17094148164483114</v>
      </c>
      <c r="C116" s="2">
        <v>0.02761823388661777</v>
      </c>
      <c r="D116" s="9">
        <v>87</v>
      </c>
      <c r="E116" s="33">
        <f t="shared" si="32"/>
        <v>822892.6595951434</v>
      </c>
      <c r="F116" s="33">
        <f t="shared" si="33"/>
        <v>548687.7973338787</v>
      </c>
      <c r="G116" s="33">
        <f t="shared" si="34"/>
        <v>204557.112038933</v>
      </c>
      <c r="H116" s="48">
        <f t="shared" si="35"/>
        <v>1576137.568967955</v>
      </c>
      <c r="I116" s="49">
        <f t="shared" si="36"/>
        <v>177107.3404048566</v>
      </c>
      <c r="J116" s="33">
        <f t="shared" si="37"/>
        <v>451312.2026661213</v>
      </c>
      <c r="K116" s="33">
        <f t="shared" si="38"/>
        <v>795442.887961067</v>
      </c>
      <c r="L116" s="23">
        <f t="shared" si="39"/>
        <v>1423862.4310320448</v>
      </c>
      <c r="M116" s="49">
        <f t="shared" si="40"/>
        <v>0</v>
      </c>
      <c r="N116" s="33">
        <f t="shared" si="41"/>
        <v>0</v>
      </c>
      <c r="O116" s="33">
        <f t="shared" si="42"/>
        <v>0</v>
      </c>
      <c r="P116" s="23">
        <f t="shared" si="43"/>
        <v>0</v>
      </c>
      <c r="Q116" s="55">
        <f t="shared" si="44"/>
        <v>0</v>
      </c>
      <c r="R116" s="49">
        <f t="shared" si="45"/>
        <v>0</v>
      </c>
      <c r="S116" s="33">
        <f t="shared" si="46"/>
        <v>0</v>
      </c>
      <c r="T116" s="56">
        <f t="shared" si="47"/>
        <v>0</v>
      </c>
      <c r="V116" s="63"/>
      <c r="W116" s="73"/>
      <c r="X116" s="33"/>
      <c r="Y116" s="33"/>
      <c r="Z116" s="33"/>
    </row>
    <row r="117" spans="1:26" ht="12.75">
      <c r="A117" s="2">
        <v>0.45000200047313127</v>
      </c>
      <c r="B117" s="2">
        <v>0.6809736466221974</v>
      </c>
      <c r="C117" s="2">
        <v>0.053510476600593826</v>
      </c>
      <c r="D117" s="9">
        <v>88</v>
      </c>
      <c r="E117" s="33">
        <f t="shared" si="32"/>
        <v>920630.1591650032</v>
      </c>
      <c r="F117" s="33">
        <f t="shared" si="33"/>
        <v>1116514.2884577934</v>
      </c>
      <c r="G117" s="33">
        <f t="shared" si="34"/>
        <v>253292.53163433418</v>
      </c>
      <c r="H117" s="48">
        <f t="shared" si="35"/>
        <v>2290436.9792571305</v>
      </c>
      <c r="I117" s="49">
        <f t="shared" si="36"/>
        <v>79369.84083499678</v>
      </c>
      <c r="J117" s="33">
        <f t="shared" si="37"/>
        <v>-116514.28845779342</v>
      </c>
      <c r="K117" s="33">
        <f t="shared" si="38"/>
        <v>746707.4683656658</v>
      </c>
      <c r="L117" s="23">
        <f t="shared" si="39"/>
        <v>709563.0207428691</v>
      </c>
      <c r="M117" s="49">
        <f t="shared" si="40"/>
        <v>0</v>
      </c>
      <c r="N117" s="33">
        <f t="shared" si="41"/>
        <v>-116514.28845779342</v>
      </c>
      <c r="O117" s="33">
        <f t="shared" si="42"/>
        <v>0</v>
      </c>
      <c r="P117" s="23">
        <f t="shared" si="43"/>
        <v>-116514.28845779342</v>
      </c>
      <c r="Q117" s="55">
        <f t="shared" si="44"/>
        <v>0</v>
      </c>
      <c r="R117" s="49">
        <f t="shared" si="45"/>
        <v>0</v>
      </c>
      <c r="S117" s="33">
        <f t="shared" si="46"/>
        <v>0</v>
      </c>
      <c r="T117" s="56">
        <f t="shared" si="47"/>
        <v>0</v>
      </c>
      <c r="V117" s="63"/>
      <c r="W117" s="73"/>
      <c r="X117" s="33"/>
      <c r="Y117" s="33"/>
      <c r="Z117" s="33"/>
    </row>
    <row r="118" spans="1:26" ht="12.75">
      <c r="A118" s="2">
        <v>0.7377176944319646</v>
      </c>
      <c r="B118" s="2">
        <v>0.33680401632389056</v>
      </c>
      <c r="C118" s="2">
        <v>0.9635713169292377</v>
      </c>
      <c r="D118" s="9">
        <v>89</v>
      </c>
      <c r="E118" s="33">
        <f t="shared" si="32"/>
        <v>1157077.5828069157</v>
      </c>
      <c r="F118" s="33">
        <f t="shared" si="33"/>
        <v>714908.5169403923</v>
      </c>
      <c r="G118" s="33">
        <f t="shared" si="34"/>
        <v>2747265.943765374</v>
      </c>
      <c r="H118" s="48">
        <f t="shared" si="35"/>
        <v>4619252.0435126815</v>
      </c>
      <c r="I118" s="49">
        <f t="shared" si="36"/>
        <v>-157077.58280691574</v>
      </c>
      <c r="J118" s="33">
        <f t="shared" si="37"/>
        <v>285091.4830596077</v>
      </c>
      <c r="K118" s="33">
        <f t="shared" si="38"/>
        <v>-1747265.943765374</v>
      </c>
      <c r="L118" s="23">
        <f t="shared" si="39"/>
        <v>-1619252.043512682</v>
      </c>
      <c r="M118" s="49">
        <f t="shared" si="40"/>
        <v>-157077.58280691574</v>
      </c>
      <c r="N118" s="33">
        <f t="shared" si="41"/>
        <v>0</v>
      </c>
      <c r="O118" s="33">
        <f t="shared" si="42"/>
        <v>-1747265.943765374</v>
      </c>
      <c r="P118" s="23">
        <f t="shared" si="43"/>
        <v>-1904343.5265722896</v>
      </c>
      <c r="Q118" s="55">
        <f t="shared" si="44"/>
        <v>225775.52884327827</v>
      </c>
      <c r="R118" s="49">
        <f t="shared" si="45"/>
        <v>18622.834500605528</v>
      </c>
      <c r="S118" s="33">
        <f t="shared" si="46"/>
        <v>0</v>
      </c>
      <c r="T118" s="56">
        <f t="shared" si="47"/>
        <v>207152.69434267274</v>
      </c>
      <c r="V118" s="63"/>
      <c r="W118" s="73"/>
      <c r="X118" s="33"/>
      <c r="Y118" s="33"/>
      <c r="Z118" s="33"/>
    </row>
    <row r="119" spans="1:26" ht="12.75">
      <c r="A119" s="2">
        <v>0.44523056204343003</v>
      </c>
      <c r="B119" s="2">
        <v>0.820676828526361</v>
      </c>
      <c r="C119" s="2">
        <v>0.0784599573917264</v>
      </c>
      <c r="D119" s="9">
        <v>90</v>
      </c>
      <c r="E119" s="33">
        <f t="shared" si="32"/>
        <v>917304.1124416839</v>
      </c>
      <c r="F119" s="33">
        <f t="shared" si="33"/>
        <v>1396506.496945584</v>
      </c>
      <c r="G119" s="33">
        <f t="shared" si="34"/>
        <v>290586.2459937767</v>
      </c>
      <c r="H119" s="48">
        <f t="shared" si="35"/>
        <v>2604396.8553810446</v>
      </c>
      <c r="I119" s="49">
        <f t="shared" si="36"/>
        <v>82695.88755831611</v>
      </c>
      <c r="J119" s="33">
        <f t="shared" si="37"/>
        <v>-396506.49694558396</v>
      </c>
      <c r="K119" s="33">
        <f t="shared" si="38"/>
        <v>709413.7540062233</v>
      </c>
      <c r="L119" s="23">
        <f t="shared" si="39"/>
        <v>395603.14461895544</v>
      </c>
      <c r="M119" s="49">
        <f t="shared" si="40"/>
        <v>0</v>
      </c>
      <c r="N119" s="33">
        <f t="shared" si="41"/>
        <v>-396506.49694558396</v>
      </c>
      <c r="O119" s="33">
        <f t="shared" si="42"/>
        <v>0</v>
      </c>
      <c r="P119" s="23">
        <f t="shared" si="43"/>
        <v>-396506.49694558396</v>
      </c>
      <c r="Q119" s="55">
        <f t="shared" si="44"/>
        <v>0</v>
      </c>
      <c r="R119" s="49">
        <f t="shared" si="45"/>
        <v>0</v>
      </c>
      <c r="S119" s="33">
        <f t="shared" si="46"/>
        <v>0</v>
      </c>
      <c r="T119" s="56">
        <f t="shared" si="47"/>
        <v>0</v>
      </c>
      <c r="V119" s="63"/>
      <c r="W119" s="73"/>
      <c r="X119" s="33"/>
      <c r="Y119" s="33"/>
      <c r="Z119" s="33"/>
    </row>
    <row r="120" spans="1:26" ht="12.75">
      <c r="A120" s="2">
        <v>0.7665685441449563</v>
      </c>
      <c r="B120" s="2">
        <v>0.6809990476162451</v>
      </c>
      <c r="C120" s="2">
        <v>0.3029736391429205</v>
      </c>
      <c r="D120" s="9">
        <v>91</v>
      </c>
      <c r="E120" s="33">
        <f t="shared" si="32"/>
        <v>1189196.452514576</v>
      </c>
      <c r="F120" s="33">
        <f t="shared" si="33"/>
        <v>1116553.9933633313</v>
      </c>
      <c r="G120" s="33">
        <f t="shared" si="34"/>
        <v>545470.2973809399</v>
      </c>
      <c r="H120" s="48">
        <f t="shared" si="35"/>
        <v>2851220.7432588474</v>
      </c>
      <c r="I120" s="49">
        <f t="shared" si="36"/>
        <v>-189196.45251457603</v>
      </c>
      <c r="J120" s="33">
        <f t="shared" si="37"/>
        <v>-116553.9933633313</v>
      </c>
      <c r="K120" s="33">
        <f t="shared" si="38"/>
        <v>454529.70261906006</v>
      </c>
      <c r="L120" s="23">
        <f t="shared" si="39"/>
        <v>148779.25674115273</v>
      </c>
      <c r="M120" s="49">
        <f t="shared" si="40"/>
        <v>-189196.45251457603</v>
      </c>
      <c r="N120" s="33">
        <f t="shared" si="41"/>
        <v>-116553.9933633313</v>
      </c>
      <c r="O120" s="33">
        <f t="shared" si="42"/>
        <v>0</v>
      </c>
      <c r="P120" s="23">
        <f t="shared" si="43"/>
        <v>-305750.44587790733</v>
      </c>
      <c r="Q120" s="55">
        <f t="shared" si="44"/>
        <v>0</v>
      </c>
      <c r="R120" s="49">
        <f t="shared" si="45"/>
        <v>0</v>
      </c>
      <c r="S120" s="33">
        <f t="shared" si="46"/>
        <v>0</v>
      </c>
      <c r="T120" s="56">
        <f t="shared" si="47"/>
        <v>0</v>
      </c>
      <c r="V120" s="63"/>
      <c r="W120" s="73"/>
      <c r="X120" s="33"/>
      <c r="Y120" s="33"/>
      <c r="Z120" s="33"/>
    </row>
    <row r="121" spans="1:26" ht="12.75">
      <c r="A121" s="2">
        <v>0.7154370226224815</v>
      </c>
      <c r="B121" s="2">
        <v>0.5183261753912465</v>
      </c>
      <c r="C121" s="2">
        <v>0.6926955174316776</v>
      </c>
      <c r="D121" s="9">
        <v>92</v>
      </c>
      <c r="E121" s="33">
        <f t="shared" si="32"/>
        <v>1134057.3377001584</v>
      </c>
      <c r="F121" s="33">
        <f t="shared" si="33"/>
        <v>903008.3656490055</v>
      </c>
      <c r="G121" s="33">
        <f t="shared" si="34"/>
        <v>1113439.4180851176</v>
      </c>
      <c r="H121" s="48">
        <f t="shared" si="35"/>
        <v>3150505.1214342816</v>
      </c>
      <c r="I121" s="49">
        <f t="shared" si="36"/>
        <v>-134057.33770015836</v>
      </c>
      <c r="J121" s="33">
        <f t="shared" si="37"/>
        <v>96991.63435099449</v>
      </c>
      <c r="K121" s="33">
        <f t="shared" si="38"/>
        <v>-113439.41808511759</v>
      </c>
      <c r="L121" s="23">
        <f t="shared" si="39"/>
        <v>-150505.12143428146</v>
      </c>
      <c r="M121" s="49">
        <f t="shared" si="40"/>
        <v>-134057.33770015836</v>
      </c>
      <c r="N121" s="33">
        <f t="shared" si="41"/>
        <v>0</v>
      </c>
      <c r="O121" s="33">
        <f t="shared" si="42"/>
        <v>-113439.41808511759</v>
      </c>
      <c r="P121" s="23">
        <f t="shared" si="43"/>
        <v>-247496.75578527595</v>
      </c>
      <c r="Q121" s="55">
        <f t="shared" si="44"/>
        <v>15050.512143428146</v>
      </c>
      <c r="R121" s="49">
        <f t="shared" si="45"/>
        <v>8152.153682056118</v>
      </c>
      <c r="S121" s="33">
        <f t="shared" si="46"/>
        <v>0</v>
      </c>
      <c r="T121" s="56">
        <f t="shared" si="47"/>
        <v>6898.358461372028</v>
      </c>
      <c r="V121" s="63"/>
      <c r="W121" s="73"/>
      <c r="X121" s="33"/>
      <c r="Y121" s="33"/>
      <c r="Z121" s="33"/>
    </row>
    <row r="122" spans="1:26" ht="12.75">
      <c r="A122" s="2">
        <v>0.17400369650536973</v>
      </c>
      <c r="B122" s="2">
        <v>0.1016303792361335</v>
      </c>
      <c r="C122" s="2">
        <v>0.32328147806705004</v>
      </c>
      <c r="D122" s="9">
        <v>93</v>
      </c>
      <c r="E122" s="33">
        <f t="shared" si="32"/>
        <v>721416.6779912704</v>
      </c>
      <c r="F122" s="33">
        <f t="shared" si="33"/>
        <v>467125.1120318632</v>
      </c>
      <c r="G122" s="33">
        <f t="shared" si="34"/>
        <v>567803.6903575492</v>
      </c>
      <c r="H122" s="48">
        <f t="shared" si="35"/>
        <v>1756345.4803806827</v>
      </c>
      <c r="I122" s="49">
        <f t="shared" si="36"/>
        <v>278583.32200872956</v>
      </c>
      <c r="J122" s="33">
        <f t="shared" si="37"/>
        <v>532874.8879681368</v>
      </c>
      <c r="K122" s="33">
        <f t="shared" si="38"/>
        <v>432196.30964245077</v>
      </c>
      <c r="L122" s="23">
        <f t="shared" si="39"/>
        <v>1243654.5196193173</v>
      </c>
      <c r="M122" s="49">
        <f t="shared" si="40"/>
        <v>0</v>
      </c>
      <c r="N122" s="33">
        <f t="shared" si="41"/>
        <v>0</v>
      </c>
      <c r="O122" s="33">
        <f t="shared" si="42"/>
        <v>0</v>
      </c>
      <c r="P122" s="23">
        <f t="shared" si="43"/>
        <v>0</v>
      </c>
      <c r="Q122" s="55">
        <f t="shared" si="44"/>
        <v>0</v>
      </c>
      <c r="R122" s="49">
        <f t="shared" si="45"/>
        <v>0</v>
      </c>
      <c r="S122" s="33">
        <f t="shared" si="46"/>
        <v>0</v>
      </c>
      <c r="T122" s="56">
        <f t="shared" si="47"/>
        <v>0</v>
      </c>
      <c r="V122" s="63"/>
      <c r="W122" s="73"/>
      <c r="X122" s="33"/>
      <c r="Y122" s="33"/>
      <c r="Z122" s="33"/>
    </row>
    <row r="123" spans="1:26" ht="12.75">
      <c r="A123" s="2">
        <v>0.15872309649847427</v>
      </c>
      <c r="B123" s="2">
        <v>0.030857711515803965</v>
      </c>
      <c r="C123" s="2">
        <v>0.2649117967107401</v>
      </c>
      <c r="D123" s="9">
        <v>94</v>
      </c>
      <c r="E123" s="33">
        <f t="shared" si="32"/>
        <v>708279.9178303548</v>
      </c>
      <c r="F123" s="33">
        <f t="shared" si="33"/>
        <v>346744.3947491302</v>
      </c>
      <c r="G123" s="33">
        <f t="shared" si="34"/>
        <v>504194.7246437206</v>
      </c>
      <c r="H123" s="48">
        <f t="shared" si="35"/>
        <v>1559219.0372232054</v>
      </c>
      <c r="I123" s="49">
        <f t="shared" si="36"/>
        <v>291720.08216964523</v>
      </c>
      <c r="J123" s="33">
        <f t="shared" si="37"/>
        <v>653255.6052508699</v>
      </c>
      <c r="K123" s="33">
        <f t="shared" si="38"/>
        <v>495805.2753562794</v>
      </c>
      <c r="L123" s="23">
        <f t="shared" si="39"/>
        <v>1440780.9627767946</v>
      </c>
      <c r="M123" s="49">
        <f t="shared" si="40"/>
        <v>0</v>
      </c>
      <c r="N123" s="33">
        <f t="shared" si="41"/>
        <v>0</v>
      </c>
      <c r="O123" s="33">
        <f t="shared" si="42"/>
        <v>0</v>
      </c>
      <c r="P123" s="23">
        <f t="shared" si="43"/>
        <v>0</v>
      </c>
      <c r="Q123" s="55">
        <f t="shared" si="44"/>
        <v>0</v>
      </c>
      <c r="R123" s="49">
        <f t="shared" si="45"/>
        <v>0</v>
      </c>
      <c r="S123" s="33">
        <f t="shared" si="46"/>
        <v>0</v>
      </c>
      <c r="T123" s="56">
        <f t="shared" si="47"/>
        <v>0</v>
      </c>
      <c r="V123" s="63"/>
      <c r="W123" s="73"/>
      <c r="X123" s="33"/>
      <c r="Y123" s="33"/>
      <c r="Z123" s="33"/>
    </row>
    <row r="124" spans="1:26" ht="12.75">
      <c r="A124" s="2">
        <v>0.9100824961786262</v>
      </c>
      <c r="B124" s="2">
        <v>0.131521970288337</v>
      </c>
      <c r="C124" s="2">
        <v>0.8885972017577652</v>
      </c>
      <c r="D124" s="9">
        <v>95</v>
      </c>
      <c r="E124" s="33">
        <f t="shared" si="32"/>
        <v>1429577.5274226188</v>
      </c>
      <c r="F124" s="33">
        <f t="shared" si="33"/>
        <v>504285.47113246174</v>
      </c>
      <c r="G124" s="33">
        <f t="shared" si="34"/>
        <v>1837436.1198825915</v>
      </c>
      <c r="H124" s="48">
        <f t="shared" si="35"/>
        <v>3771299.118437672</v>
      </c>
      <c r="I124" s="49">
        <f t="shared" si="36"/>
        <v>-429577.5274226188</v>
      </c>
      <c r="J124" s="33">
        <f t="shared" si="37"/>
        <v>495714.52886753826</v>
      </c>
      <c r="K124" s="33">
        <f t="shared" si="38"/>
        <v>-837436.1198825915</v>
      </c>
      <c r="L124" s="23">
        <f t="shared" si="39"/>
        <v>-771299.118437672</v>
      </c>
      <c r="M124" s="49">
        <f t="shared" si="40"/>
        <v>-429577.5274226188</v>
      </c>
      <c r="N124" s="33">
        <f t="shared" si="41"/>
        <v>0</v>
      </c>
      <c r="O124" s="33">
        <f t="shared" si="42"/>
        <v>-837436.1198825915</v>
      </c>
      <c r="P124" s="23">
        <f t="shared" si="43"/>
        <v>-1267013.6473052104</v>
      </c>
      <c r="Q124" s="55">
        <f t="shared" si="44"/>
        <v>77129.9118437672</v>
      </c>
      <c r="R124" s="49">
        <f t="shared" si="45"/>
        <v>26150.686609130593</v>
      </c>
      <c r="S124" s="33">
        <f t="shared" si="46"/>
        <v>0</v>
      </c>
      <c r="T124" s="56">
        <f t="shared" si="47"/>
        <v>50979.22523463661</v>
      </c>
      <c r="V124" s="63"/>
      <c r="W124" s="73"/>
      <c r="X124" s="33"/>
      <c r="Y124" s="33"/>
      <c r="Z124" s="33"/>
    </row>
    <row r="125" spans="1:26" ht="12.75">
      <c r="A125" s="2">
        <v>0.12444546301244763</v>
      </c>
      <c r="B125" s="2">
        <v>0.39021924524819807</v>
      </c>
      <c r="C125" s="2">
        <v>0.554534582553202</v>
      </c>
      <c r="D125" s="9">
        <v>96</v>
      </c>
      <c r="E125" s="33">
        <f t="shared" si="32"/>
        <v>676438.1766497917</v>
      </c>
      <c r="F125" s="33">
        <f t="shared" si="33"/>
        <v>767686.5049517568</v>
      </c>
      <c r="G125" s="33">
        <f t="shared" si="34"/>
        <v>861559.2282107568</v>
      </c>
      <c r="H125" s="48">
        <f t="shared" si="35"/>
        <v>2305683.909812305</v>
      </c>
      <c r="I125" s="49">
        <f t="shared" si="36"/>
        <v>323561.82335020835</v>
      </c>
      <c r="J125" s="33">
        <f t="shared" si="37"/>
        <v>232313.4950482432</v>
      </c>
      <c r="K125" s="33">
        <f t="shared" si="38"/>
        <v>138440.7717892432</v>
      </c>
      <c r="L125" s="23">
        <f t="shared" si="39"/>
        <v>694316.0901876948</v>
      </c>
      <c r="M125" s="49">
        <f t="shared" si="40"/>
        <v>0</v>
      </c>
      <c r="N125" s="33">
        <f t="shared" si="41"/>
        <v>0</v>
      </c>
      <c r="O125" s="33">
        <f t="shared" si="42"/>
        <v>0</v>
      </c>
      <c r="P125" s="23">
        <f t="shared" si="43"/>
        <v>0</v>
      </c>
      <c r="Q125" s="55">
        <f t="shared" si="44"/>
        <v>0</v>
      </c>
      <c r="R125" s="49">
        <f t="shared" si="45"/>
        <v>0</v>
      </c>
      <c r="S125" s="33">
        <f t="shared" si="46"/>
        <v>0</v>
      </c>
      <c r="T125" s="56">
        <f t="shared" si="47"/>
        <v>0</v>
      </c>
      <c r="V125" s="63"/>
      <c r="W125" s="73"/>
      <c r="X125" s="33"/>
      <c r="Y125" s="33"/>
      <c r="Z125" s="33"/>
    </row>
    <row r="126" spans="1:26" ht="12.75">
      <c r="A126" s="2">
        <v>0.29546225499666834</v>
      </c>
      <c r="B126" s="2">
        <v>0.9461333222797543</v>
      </c>
      <c r="C126" s="2">
        <v>0.18668510946727146</v>
      </c>
      <c r="D126" s="9">
        <v>97</v>
      </c>
      <c r="E126" s="33">
        <f t="shared" si="32"/>
        <v>813630.4299214128</v>
      </c>
      <c r="F126" s="33">
        <f t="shared" si="33"/>
        <v>1972363.453659751</v>
      </c>
      <c r="G126" s="33">
        <f t="shared" si="34"/>
        <v>419737.9352442621</v>
      </c>
      <c r="H126" s="48">
        <f>SUM(E126:G126)</f>
        <v>3205731.818825426</v>
      </c>
      <c r="I126" s="49">
        <f t="shared" si="36"/>
        <v>186369.57007858716</v>
      </c>
      <c r="J126" s="33">
        <f t="shared" si="37"/>
        <v>-972363.453659751</v>
      </c>
      <c r="K126" s="33">
        <f t="shared" si="38"/>
        <v>580262.0647557379</v>
      </c>
      <c r="L126" s="23">
        <f>SUM(I126:K126)</f>
        <v>-205731.81882542593</v>
      </c>
      <c r="M126" s="49">
        <f t="shared" si="40"/>
        <v>0</v>
      </c>
      <c r="N126" s="33">
        <f t="shared" si="41"/>
        <v>-972363.453659751</v>
      </c>
      <c r="O126" s="33">
        <f t="shared" si="42"/>
        <v>0</v>
      </c>
      <c r="P126" s="23">
        <f>SUM(M126:O126)</f>
        <v>-972363.453659751</v>
      </c>
      <c r="Q126" s="55">
        <f>IF(L126&gt;0,0,MIN(P$9,-L126)*$M$7+MAX(0,-L126-P$9)*$M$8)</f>
        <v>20573.181882542594</v>
      </c>
      <c r="R126" s="49">
        <f t="shared" si="45"/>
        <v>0</v>
      </c>
      <c r="S126" s="33">
        <f t="shared" si="46"/>
        <v>20573.181882542594</v>
      </c>
      <c r="T126" s="56">
        <f t="shared" si="47"/>
        <v>0</v>
      </c>
      <c r="V126" s="63"/>
      <c r="W126" s="73"/>
      <c r="X126" s="33"/>
      <c r="Y126" s="33"/>
      <c r="Z126" s="33"/>
    </row>
    <row r="127" spans="1:26" ht="12.75">
      <c r="A127" s="2">
        <v>0.6457870780730037</v>
      </c>
      <c r="B127" s="2">
        <v>0.4862207549696178</v>
      </c>
      <c r="C127" s="2">
        <v>0.3853615566164894</v>
      </c>
      <c r="D127" s="9">
        <v>98</v>
      </c>
      <c r="E127" s="33">
        <f t="shared" si="32"/>
        <v>1069500.0747177885</v>
      </c>
      <c r="F127" s="33">
        <f t="shared" si="33"/>
        <v>867384.2913796707</v>
      </c>
      <c r="G127" s="33">
        <f t="shared" si="34"/>
        <v>638265.8344222738</v>
      </c>
      <c r="H127" s="48">
        <f>SUM(E127:G127)</f>
        <v>2575150.200519733</v>
      </c>
      <c r="I127" s="49">
        <f t="shared" si="36"/>
        <v>-69500.07471778849</v>
      </c>
      <c r="J127" s="33">
        <f t="shared" si="37"/>
        <v>132615.70862032927</v>
      </c>
      <c r="K127" s="33">
        <f t="shared" si="38"/>
        <v>361734.1655777262</v>
      </c>
      <c r="L127" s="23">
        <f>SUM(I127:K127)</f>
        <v>424849.799480267</v>
      </c>
      <c r="M127" s="49">
        <f t="shared" si="40"/>
        <v>-69500.07471778849</v>
      </c>
      <c r="N127" s="33">
        <f t="shared" si="41"/>
        <v>0</v>
      </c>
      <c r="O127" s="33">
        <f t="shared" si="42"/>
        <v>0</v>
      </c>
      <c r="P127" s="23">
        <f>SUM(M127:O127)</f>
        <v>-69500.07471778849</v>
      </c>
      <c r="Q127" s="55">
        <f>IF(L127&gt;0,0,MIN(P$9,-L127)*$M$7+MAX(0,-L127-P$9)*$M$8)</f>
        <v>0</v>
      </c>
      <c r="R127" s="49">
        <f t="shared" si="45"/>
        <v>0</v>
      </c>
      <c r="S127" s="33">
        <f t="shared" si="46"/>
        <v>0</v>
      </c>
      <c r="T127" s="56">
        <f t="shared" si="47"/>
        <v>0</v>
      </c>
      <c r="V127" s="63"/>
      <c r="W127" s="73"/>
      <c r="X127" s="33"/>
      <c r="Y127" s="33"/>
      <c r="Z127" s="33"/>
    </row>
    <row r="128" spans="1:26" ht="12.75">
      <c r="A128" s="2">
        <v>0.8471745305424865</v>
      </c>
      <c r="B128" s="2">
        <v>0.3123914577597331</v>
      </c>
      <c r="C128" s="2">
        <v>0.20783365833870904</v>
      </c>
      <c r="D128" s="9">
        <v>99</v>
      </c>
      <c r="E128" s="33">
        <f t="shared" si="32"/>
        <v>1299938.6934680261</v>
      </c>
      <c r="F128" s="33">
        <f t="shared" si="33"/>
        <v>691051.094733964</v>
      </c>
      <c r="G128" s="33">
        <f t="shared" si="34"/>
        <v>442739.9633037683</v>
      </c>
      <c r="H128" s="48">
        <f>SUM(E128:G128)</f>
        <v>2433729.7515057586</v>
      </c>
      <c r="I128" s="49">
        <f t="shared" si="36"/>
        <v>-299938.6934680261</v>
      </c>
      <c r="J128" s="33">
        <f t="shared" si="37"/>
        <v>308948.90526603605</v>
      </c>
      <c r="K128" s="33">
        <f t="shared" si="38"/>
        <v>557260.0366962317</v>
      </c>
      <c r="L128" s="23">
        <f>SUM(I128:K128)</f>
        <v>566270.2484942416</v>
      </c>
      <c r="M128" s="49">
        <f t="shared" si="40"/>
        <v>-299938.6934680261</v>
      </c>
      <c r="N128" s="33">
        <f t="shared" si="41"/>
        <v>0</v>
      </c>
      <c r="O128" s="33">
        <f t="shared" si="42"/>
        <v>0</v>
      </c>
      <c r="P128" s="23">
        <f>SUM(M128:O128)</f>
        <v>-299938.6934680261</v>
      </c>
      <c r="Q128" s="55">
        <f>IF(L128&gt;0,0,MIN(P$9,-L128)*$M$7+MAX(0,-L128-P$9)*$M$8)</f>
        <v>0</v>
      </c>
      <c r="R128" s="49">
        <f t="shared" si="45"/>
        <v>0</v>
      </c>
      <c r="S128" s="33">
        <f t="shared" si="46"/>
        <v>0</v>
      </c>
      <c r="T128" s="56">
        <f t="shared" si="47"/>
        <v>0</v>
      </c>
      <c r="V128" s="63"/>
      <c r="W128" s="73"/>
      <c r="X128" s="33"/>
      <c r="Y128" s="33"/>
      <c r="Z128" s="33"/>
    </row>
    <row r="129" spans="1:26" ht="12.75">
      <c r="A129" s="2">
        <v>0.3456855444614573</v>
      </c>
      <c r="B129" s="2">
        <v>0.18905915597187373</v>
      </c>
      <c r="C129" s="2">
        <v>0.9612977997718719</v>
      </c>
      <c r="D129" s="37">
        <v>100</v>
      </c>
      <c r="E129" s="40">
        <f t="shared" si="32"/>
        <v>848658.4046093946</v>
      </c>
      <c r="F129" s="40">
        <f t="shared" si="33"/>
        <v>567971.3324430027</v>
      </c>
      <c r="G129" s="40">
        <f t="shared" si="34"/>
        <v>2694369.757643611</v>
      </c>
      <c r="H129" s="57">
        <f>SUM(E129:G129)</f>
        <v>4110999.4946960085</v>
      </c>
      <c r="I129" s="58">
        <f t="shared" si="36"/>
        <v>151341.5953906054</v>
      </c>
      <c r="J129" s="40">
        <f t="shared" si="37"/>
        <v>432028.6675569973</v>
      </c>
      <c r="K129" s="40">
        <f t="shared" si="38"/>
        <v>-1694369.7576436112</v>
      </c>
      <c r="L129" s="59">
        <f>SUM(I129:K129)</f>
        <v>-1110999.4946960085</v>
      </c>
      <c r="M129" s="58">
        <f t="shared" si="40"/>
        <v>0</v>
      </c>
      <c r="N129" s="40">
        <f t="shared" si="41"/>
        <v>0</v>
      </c>
      <c r="O129" s="40">
        <f t="shared" si="42"/>
        <v>-1694369.7576436112</v>
      </c>
      <c r="P129" s="59">
        <f>SUM(M129:O129)</f>
        <v>-1694369.7576436112</v>
      </c>
      <c r="Q129" s="60">
        <f>IF(L129&gt;0,0,MIN(P$9,-L129)*$M$7+MAX(0,-L129-P$9)*$M$8)</f>
        <v>111099.94946960086</v>
      </c>
      <c r="R129" s="58">
        <f t="shared" si="45"/>
        <v>0</v>
      </c>
      <c r="S129" s="40">
        <f t="shared" si="46"/>
        <v>0</v>
      </c>
      <c r="T129" s="61">
        <f t="shared" si="47"/>
        <v>111099.94946960086</v>
      </c>
      <c r="V129" s="63"/>
      <c r="W129" s="73"/>
      <c r="X129" s="40"/>
      <c r="Y129" s="40"/>
      <c r="Z129" s="40"/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129"/>
  <sheetViews>
    <sheetView zoomScale="120" zoomScaleNormal="120" workbookViewId="0" topLeftCell="D1">
      <selection activeCell="D1" sqref="D1"/>
    </sheetView>
  </sheetViews>
  <sheetFormatPr defaultColWidth="9.140625" defaultRowHeight="12.75"/>
  <cols>
    <col min="1" max="3" width="0" style="2" hidden="1" customWidth="1"/>
    <col min="4" max="4" width="29.00390625" style="2" customWidth="1"/>
    <col min="5" max="7" width="11.57421875" style="2" customWidth="1"/>
    <col min="8" max="8" width="14.421875" style="2" bestFit="1" customWidth="1"/>
    <col min="9" max="12" width="15.28125" style="2" customWidth="1"/>
    <col min="13" max="13" width="13.8515625" style="2" customWidth="1"/>
    <col min="14" max="14" width="19.28125" style="2" customWidth="1"/>
    <col min="15" max="15" width="16.421875" style="2" customWidth="1"/>
    <col min="16" max="16" width="22.28125" style="2" customWidth="1"/>
    <col min="17" max="17" width="32.421875" style="2" customWidth="1"/>
    <col min="18" max="23" width="13.57421875" style="2" customWidth="1"/>
    <col min="24" max="16384" width="9.140625" style="2" customWidth="1"/>
  </cols>
  <sheetData>
    <row r="1" spans="4:10" ht="23.25">
      <c r="D1" s="1" t="s">
        <v>46</v>
      </c>
      <c r="E1" s="1"/>
      <c r="F1" s="1"/>
      <c r="G1" s="1"/>
      <c r="H1" s="1"/>
      <c r="I1" s="1"/>
      <c r="J1" s="1"/>
    </row>
    <row r="2" spans="4:16" ht="15.75">
      <c r="D2" s="3" t="s">
        <v>8</v>
      </c>
      <c r="E2" s="4"/>
      <c r="F2" s="4"/>
      <c r="G2" s="4"/>
      <c r="H2" s="5"/>
      <c r="J2" s="6"/>
      <c r="K2" s="4"/>
      <c r="L2" s="4"/>
      <c r="M2" s="7" t="s">
        <v>11</v>
      </c>
      <c r="N2" s="4"/>
      <c r="O2" s="8"/>
      <c r="P2" s="5"/>
    </row>
    <row r="3" spans="4:16" ht="15.75">
      <c r="D3" s="9"/>
      <c r="E3" s="10" t="s">
        <v>2</v>
      </c>
      <c r="F3" s="10" t="s">
        <v>3</v>
      </c>
      <c r="G3" s="10" t="s">
        <v>4</v>
      </c>
      <c r="H3" s="11" t="s">
        <v>0</v>
      </c>
      <c r="I3" s="12"/>
      <c r="J3" s="9"/>
      <c r="K3" s="13"/>
      <c r="L3" s="13"/>
      <c r="M3" s="10" t="s">
        <v>2</v>
      </c>
      <c r="N3" s="10" t="s">
        <v>3</v>
      </c>
      <c r="O3" s="10" t="s">
        <v>4</v>
      </c>
      <c r="P3" s="14"/>
    </row>
    <row r="4" spans="4:16" ht="12.75">
      <c r="D4" s="16" t="s">
        <v>1</v>
      </c>
      <c r="E4" s="17">
        <f>LN(E6)-0.5*(E5^2)</f>
        <v>13.770510557964274</v>
      </c>
      <c r="F4" s="17">
        <f>LN(F6)-0.5*(F5^2)</f>
        <v>13.690510557964274</v>
      </c>
      <c r="G4" s="17">
        <f>LN(G6)-0.5*(G5^2)</f>
        <v>13.570510557964274</v>
      </c>
      <c r="H4" s="11"/>
      <c r="I4" s="13"/>
      <c r="J4" s="9"/>
      <c r="K4" s="13"/>
      <c r="L4" s="83" t="s">
        <v>29</v>
      </c>
      <c r="M4" s="18">
        <v>0.1522385401189747</v>
      </c>
      <c r="N4" s="19">
        <v>0.373859165255492</v>
      </c>
      <c r="O4" s="20">
        <v>0.708902294625533</v>
      </c>
      <c r="P4" s="85">
        <f>SUMPRODUCT(M4:O4,$E$9:$G$9)/SUM($E$9:$G$9)</f>
        <v>0.4116666666666666</v>
      </c>
    </row>
    <row r="5" spans="4:22" ht="12.75">
      <c r="D5" s="16" t="s">
        <v>19</v>
      </c>
      <c r="E5" s="32">
        <v>0.3</v>
      </c>
      <c r="F5" s="32">
        <v>0.5</v>
      </c>
      <c r="G5" s="32">
        <v>0.7</v>
      </c>
      <c r="H5" s="11"/>
      <c r="I5" s="10"/>
      <c r="J5" s="9"/>
      <c r="K5" s="13"/>
      <c r="L5" s="83" t="s">
        <v>9</v>
      </c>
      <c r="M5" s="24">
        <v>1</v>
      </c>
      <c r="N5" s="25">
        <v>1</v>
      </c>
      <c r="O5" s="26">
        <v>1</v>
      </c>
      <c r="P5" s="85">
        <f>SUMPRODUCT(M5:O5,$E$9:$G$9)/SUM($E$9:$G$9)</f>
        <v>1</v>
      </c>
      <c r="V5" s="66"/>
    </row>
    <row r="6" spans="4:22" ht="12.75">
      <c r="D6" s="16" t="s">
        <v>31</v>
      </c>
      <c r="E6" s="29">
        <v>1000000</v>
      </c>
      <c r="F6" s="29">
        <v>1000000</v>
      </c>
      <c r="G6" s="29">
        <v>1000000</v>
      </c>
      <c r="H6" s="30">
        <f>SUM(E6:G6)</f>
        <v>3000000</v>
      </c>
      <c r="I6" s="10"/>
      <c r="J6" s="9"/>
      <c r="K6" s="13"/>
      <c r="L6" s="83" t="s">
        <v>10</v>
      </c>
      <c r="M6" s="31">
        <v>0.05</v>
      </c>
      <c r="N6" s="13"/>
      <c r="O6" s="13"/>
      <c r="P6" s="14"/>
      <c r="V6" s="66"/>
    </row>
    <row r="7" spans="4:22" ht="12.75">
      <c r="D7" s="16" t="s">
        <v>26</v>
      </c>
      <c r="E7" s="32">
        <v>0.05</v>
      </c>
      <c r="F7" s="32">
        <v>0.05</v>
      </c>
      <c r="G7" s="32">
        <v>0.05</v>
      </c>
      <c r="H7" s="11"/>
      <c r="I7" s="10"/>
      <c r="J7" s="9"/>
      <c r="K7" s="13"/>
      <c r="L7" s="83" t="s">
        <v>35</v>
      </c>
      <c r="M7" s="87">
        <f>M6*N7</f>
        <v>0.1</v>
      </c>
      <c r="N7" s="72">
        <v>2</v>
      </c>
      <c r="O7" s="13"/>
      <c r="P7" s="14"/>
      <c r="V7" s="66"/>
    </row>
    <row r="8" spans="4:16" ht="12.75">
      <c r="D8" s="67" t="s">
        <v>27</v>
      </c>
      <c r="E8" s="32">
        <v>0</v>
      </c>
      <c r="F8" s="32">
        <v>0</v>
      </c>
      <c r="G8" s="32">
        <v>0</v>
      </c>
      <c r="H8" s="14"/>
      <c r="I8" s="10"/>
      <c r="J8" s="9"/>
      <c r="K8" s="13"/>
      <c r="L8" s="83" t="s">
        <v>36</v>
      </c>
      <c r="M8" s="87">
        <f>N8*M6</f>
        <v>0.30000000000000004</v>
      </c>
      <c r="N8" s="72">
        <v>6</v>
      </c>
      <c r="O8" s="13"/>
      <c r="P8" s="34" t="s">
        <v>20</v>
      </c>
    </row>
    <row r="9" spans="4:23" ht="12.75">
      <c r="D9" s="16" t="s">
        <v>24</v>
      </c>
      <c r="E9" s="68">
        <f>E6/(1-E7-E8)</f>
        <v>1052631.5789473685</v>
      </c>
      <c r="F9" s="68">
        <f>F6/(1-F7-F8)</f>
        <v>1052631.5789473685</v>
      </c>
      <c r="G9" s="68">
        <f>G6/(1-G7-G8)</f>
        <v>1052631.5789473685</v>
      </c>
      <c r="H9" s="30">
        <f>SUM(E9:G9)</f>
        <v>3157894.7368421056</v>
      </c>
      <c r="I9" s="10"/>
      <c r="J9" s="37"/>
      <c r="K9" s="38"/>
      <c r="L9" s="84" t="s">
        <v>28</v>
      </c>
      <c r="M9" s="40">
        <f>M4*E9</f>
        <v>160251.09486207864</v>
      </c>
      <c r="N9" s="40">
        <f>N4*F9</f>
        <v>393535.96342683374</v>
      </c>
      <c r="O9" s="40">
        <f>O4*G9</f>
        <v>746212.9417110875</v>
      </c>
      <c r="P9" s="86">
        <f>SUM(M9:O9)</f>
        <v>1300000</v>
      </c>
      <c r="W9" s="70"/>
    </row>
    <row r="10" spans="4:16" ht="12.75">
      <c r="D10" s="16" t="s">
        <v>30</v>
      </c>
      <c r="E10" s="70">
        <f>E6/E9</f>
        <v>0.9499999999999998</v>
      </c>
      <c r="F10" s="70">
        <f>F6/F9</f>
        <v>0.9499999999999998</v>
      </c>
      <c r="G10" s="70">
        <f>G6/G9</f>
        <v>0.9499999999999998</v>
      </c>
      <c r="H10" s="11"/>
      <c r="I10" s="10"/>
      <c r="M10" s="62"/>
      <c r="O10" s="65" t="s">
        <v>21</v>
      </c>
      <c r="P10" s="74">
        <v>1300000</v>
      </c>
    </row>
    <row r="11" spans="4:15" ht="12.75">
      <c r="D11" s="16" t="s">
        <v>18</v>
      </c>
      <c r="E11" s="22">
        <f>E9*E7</f>
        <v>52631.57894736843</v>
      </c>
      <c r="F11" s="22">
        <f>F9*F7</f>
        <v>52631.57894736843</v>
      </c>
      <c r="G11" s="22">
        <f>G9*G7</f>
        <v>52631.57894736843</v>
      </c>
      <c r="H11" s="30">
        <f>SUM(E11:G11)</f>
        <v>157894.73684210528</v>
      </c>
      <c r="I11" s="10"/>
      <c r="M11" s="62"/>
      <c r="O11" s="65"/>
    </row>
    <row r="12" spans="4:15" ht="12.75">
      <c r="D12" s="16" t="s">
        <v>23</v>
      </c>
      <c r="E12" s="32">
        <f>E10</f>
        <v>0.9499999999999998</v>
      </c>
      <c r="F12" s="32">
        <f>F10</f>
        <v>0.9499999999999998</v>
      </c>
      <c r="G12" s="32">
        <f>G10</f>
        <v>0.9499999999999998</v>
      </c>
      <c r="H12" s="11"/>
      <c r="I12" s="10"/>
      <c r="L12" s="62"/>
      <c r="M12" s="62"/>
      <c r="O12" s="65"/>
    </row>
    <row r="13" spans="4:22" ht="12.75">
      <c r="D13" s="35" t="s">
        <v>33</v>
      </c>
      <c r="E13" s="71">
        <f>E12*E9</f>
        <v>1000000</v>
      </c>
      <c r="F13" s="71">
        <f>F12*F9</f>
        <v>1000000</v>
      </c>
      <c r="G13" s="71">
        <f>G12*G9</f>
        <v>1000000</v>
      </c>
      <c r="H13" s="36">
        <f>SUM(E13:G13)</f>
        <v>3000000</v>
      </c>
      <c r="I13" s="10"/>
      <c r="L13" s="62"/>
      <c r="N13" s="62"/>
      <c r="V13" s="62"/>
    </row>
    <row r="14" spans="4:22" ht="15.75">
      <c r="D14" s="75" t="s">
        <v>47</v>
      </c>
      <c r="E14" s="4"/>
      <c r="F14" s="4"/>
      <c r="G14" s="4"/>
      <c r="H14" s="5"/>
      <c r="I14" s="10"/>
      <c r="L14" s="62"/>
      <c r="N14" s="62"/>
      <c r="V14" s="62"/>
    </row>
    <row r="15" spans="4:22" ht="15.75">
      <c r="D15" s="15"/>
      <c r="E15" s="10" t="s">
        <v>2</v>
      </c>
      <c r="F15" s="10" t="s">
        <v>3</v>
      </c>
      <c r="G15" s="10" t="s">
        <v>4</v>
      </c>
      <c r="H15" s="11" t="s">
        <v>0</v>
      </c>
      <c r="I15" s="10"/>
      <c r="L15" s="62"/>
      <c r="N15" s="62"/>
      <c r="V15" s="62"/>
    </row>
    <row r="16" spans="4:22" ht="12.75">
      <c r="D16" s="21" t="s">
        <v>37</v>
      </c>
      <c r="E16" s="63">
        <f>E9</f>
        <v>1052631.5789473685</v>
      </c>
      <c r="F16" s="63">
        <f>F9</f>
        <v>1052631.5789473685</v>
      </c>
      <c r="G16" s="63">
        <f>G9</f>
        <v>1052631.5789473685</v>
      </c>
      <c r="H16" s="23">
        <f>SUM(E16:G16)</f>
        <v>3157894.7368421056</v>
      </c>
      <c r="I16" s="10"/>
      <c r="L16" s="62"/>
      <c r="N16" s="62"/>
      <c r="V16" s="62"/>
    </row>
    <row r="17" spans="4:22" ht="12.75">
      <c r="D17" s="21" t="s">
        <v>38</v>
      </c>
      <c r="E17" s="63">
        <f>M9</f>
        <v>160251.09486207864</v>
      </c>
      <c r="F17" s="63">
        <f>N9</f>
        <v>393535.96342683374</v>
      </c>
      <c r="G17" s="63">
        <f>O9</f>
        <v>746212.9417110875</v>
      </c>
      <c r="H17" s="23">
        <f>SUM(E17:G17)</f>
        <v>1300000</v>
      </c>
      <c r="I17" s="10"/>
      <c r="L17" s="62"/>
      <c r="N17" s="62"/>
      <c r="V17" s="62"/>
    </row>
    <row r="18" spans="4:22" ht="12.75">
      <c r="D18" s="21" t="s">
        <v>34</v>
      </c>
      <c r="E18" s="33">
        <f>E11</f>
        <v>52631.57894736843</v>
      </c>
      <c r="F18" s="33">
        <f>F11</f>
        <v>52631.57894736843</v>
      </c>
      <c r="G18" s="33">
        <f>G11</f>
        <v>52631.57894736843</v>
      </c>
      <c r="H18" s="23">
        <f>H11</f>
        <v>157894.73684210528</v>
      </c>
      <c r="I18" s="10"/>
      <c r="L18" s="62"/>
      <c r="N18" s="62"/>
      <c r="V18" s="62"/>
    </row>
    <row r="19" spans="4:22" ht="12.75">
      <c r="D19" s="21" t="s">
        <v>39</v>
      </c>
      <c r="E19" s="33">
        <f>AVERAGE(R30:R129)+$M$6*M$9*M$5</f>
        <v>14793.148545957314</v>
      </c>
      <c r="F19" s="33">
        <f>AVERAGE(S30:S129)+$M$6*N$9*N$5</f>
        <v>36328.092528460125</v>
      </c>
      <c r="G19" s="33">
        <f>AVERAGE(T30:T129)+$M$6*O$9*O$5</f>
        <v>68884.49342698243</v>
      </c>
      <c r="H19" s="23">
        <f>SUM(E19:G19)</f>
        <v>120005.73450139987</v>
      </c>
      <c r="I19" s="10"/>
      <c r="L19" s="62"/>
      <c r="N19" s="62"/>
      <c r="V19" s="62"/>
    </row>
    <row r="20" spans="4:22" ht="12.75">
      <c r="D20" s="77" t="s">
        <v>17</v>
      </c>
      <c r="E20" s="80">
        <f>E18-E19</f>
        <v>37838.43040141111</v>
      </c>
      <c r="F20" s="80">
        <f>F18-F19</f>
        <v>16303.486418908302</v>
      </c>
      <c r="G20" s="80">
        <f>G18-G19</f>
        <v>-16252.914479614003</v>
      </c>
      <c r="H20" s="81">
        <f>H18-H19</f>
        <v>37889.00234070541</v>
      </c>
      <c r="I20" s="82">
        <f>ROUND(ABS(E20-F20)+ABS(F20-G20)+ABS(E20-G20),-1)</f>
        <v>108180</v>
      </c>
      <c r="L20" s="62"/>
      <c r="N20" s="62"/>
      <c r="V20" s="62"/>
    </row>
    <row r="21" spans="4:22" ht="12.75">
      <c r="D21" s="77" t="s">
        <v>16</v>
      </c>
      <c r="E21" s="78">
        <f>E19/M9</f>
        <v>0.09231230874702699</v>
      </c>
      <c r="F21" s="78">
        <f>F19/N9</f>
        <v>0.09231200170912525</v>
      </c>
      <c r="G21" s="78">
        <f>G19/O9</f>
        <v>0.09231211303978236</v>
      </c>
      <c r="H21" s="79">
        <f>H19/P9</f>
        <v>0.09231210346261529</v>
      </c>
      <c r="I21" s="88">
        <f>ABS(E21-F21)+ABS(E21-G21)+ABS(F21-G21)</f>
        <v>6.140758034844929E-07</v>
      </c>
      <c r="L21" s="62"/>
      <c r="N21" s="62"/>
      <c r="V21" s="62"/>
    </row>
    <row r="22" spans="4:22" ht="12.75">
      <c r="D22" s="27" t="s">
        <v>5</v>
      </c>
      <c r="E22" s="28">
        <f>$M$6*$M$5</f>
        <v>0.05</v>
      </c>
      <c r="F22" s="28">
        <f>$M$6*$M$5</f>
        <v>0.05</v>
      </c>
      <c r="G22" s="28">
        <f>$M$6*$M$5</f>
        <v>0.05</v>
      </c>
      <c r="H22" s="64">
        <f>$M$6</f>
        <v>0.05</v>
      </c>
      <c r="I22" s="10"/>
      <c r="L22" s="62"/>
      <c r="N22" s="62"/>
      <c r="V22" s="62"/>
    </row>
    <row r="23" spans="4:22" ht="12.75">
      <c r="D23" s="27" t="s">
        <v>22</v>
      </c>
      <c r="E23" s="28">
        <f>E21-E22</f>
        <v>0.04231230874702699</v>
      </c>
      <c r="F23" s="28">
        <f>F21-F22</f>
        <v>0.042312001709125246</v>
      </c>
      <c r="G23" s="28">
        <f>G21-G22</f>
        <v>0.042312113039782356</v>
      </c>
      <c r="H23" s="64">
        <f>H21-H22</f>
        <v>0.04231210346261528</v>
      </c>
      <c r="I23" s="10"/>
      <c r="L23" s="62"/>
      <c r="N23" s="62"/>
      <c r="V23" s="62"/>
    </row>
    <row r="24" spans="4:22" ht="12.75">
      <c r="D24" s="41" t="s">
        <v>44</v>
      </c>
      <c r="E24" s="42">
        <f>COUNTIF(I30:I129,"&lt;="&amp;-M9)/COUNT(I30:I129)</f>
        <v>0.3</v>
      </c>
      <c r="F24" s="42">
        <f>COUNTIF(J30:J129,"&lt;="&amp;-N9)/COUNT(J30:J129)</f>
        <v>0.17</v>
      </c>
      <c r="G24" s="42">
        <f>COUNTIF(K30:K129,"&lt;="&amp;-O9)/COUNT(K30:K129)</f>
        <v>0.15</v>
      </c>
      <c r="H24" s="43">
        <f>COUNTIF(L30:L129,"&lt;="&amp;-P9)/COUNT(L30:L129)</f>
        <v>0.09</v>
      </c>
      <c r="I24" s="10"/>
      <c r="L24" s="62"/>
      <c r="N24" s="62"/>
      <c r="V24" s="62"/>
    </row>
    <row r="25" spans="4:22" ht="12.75">
      <c r="D25" s="10"/>
      <c r="E25" s="68"/>
      <c r="F25" s="68"/>
      <c r="G25" s="68"/>
      <c r="H25" s="76"/>
      <c r="I25" s="10"/>
      <c r="L25" s="62"/>
      <c r="N25" s="62"/>
      <c r="O25" s="62"/>
      <c r="V25" s="62"/>
    </row>
    <row r="27" spans="4:20" ht="15.75">
      <c r="D27" s="6"/>
      <c r="E27" s="4"/>
      <c r="F27" s="4"/>
      <c r="G27" s="4"/>
      <c r="H27" s="5"/>
      <c r="I27" s="3" t="s">
        <v>32</v>
      </c>
      <c r="J27" s="4"/>
      <c r="K27" s="44"/>
      <c r="L27" s="45"/>
      <c r="M27" s="3" t="s">
        <v>43</v>
      </c>
      <c r="N27" s="4"/>
      <c r="O27" s="44"/>
      <c r="P27" s="45"/>
      <c r="Q27" s="3" t="s">
        <v>42</v>
      </c>
      <c r="R27" s="4"/>
      <c r="S27" s="44"/>
      <c r="T27" s="45"/>
    </row>
    <row r="28" spans="1:20" ht="12.75">
      <c r="A28" s="69" t="s">
        <v>25</v>
      </c>
      <c r="D28" s="9"/>
      <c r="E28" s="13"/>
      <c r="F28" s="10" t="s">
        <v>6</v>
      </c>
      <c r="G28" s="13"/>
      <c r="H28" s="14"/>
      <c r="I28" s="9"/>
      <c r="J28" s="10"/>
      <c r="K28" s="13"/>
      <c r="L28" s="14"/>
      <c r="M28" s="9"/>
      <c r="N28" s="10"/>
      <c r="O28" s="13"/>
      <c r="P28" s="14"/>
      <c r="Q28" s="9"/>
      <c r="R28" s="10"/>
      <c r="S28" s="13"/>
      <c r="T28" s="14"/>
    </row>
    <row r="29" spans="4:20" ht="12.75">
      <c r="D29" s="16" t="s">
        <v>7</v>
      </c>
      <c r="E29" s="10" t="str">
        <f>E3</f>
        <v>LOB 1</v>
      </c>
      <c r="F29" s="10" t="str">
        <f>F3</f>
        <v>LOB 2</v>
      </c>
      <c r="G29" s="10" t="str">
        <f>G3</f>
        <v>LOB 3</v>
      </c>
      <c r="H29" s="11" t="s">
        <v>0</v>
      </c>
      <c r="I29" s="16" t="str">
        <f>E29</f>
        <v>LOB 1</v>
      </c>
      <c r="J29" s="10" t="str">
        <f>F29</f>
        <v>LOB 2</v>
      </c>
      <c r="K29" s="10" t="str">
        <f>G29</f>
        <v>LOB 3</v>
      </c>
      <c r="L29" s="11" t="s">
        <v>0</v>
      </c>
      <c r="M29" s="16" t="str">
        <f>I29</f>
        <v>LOB 1</v>
      </c>
      <c r="N29" s="10" t="str">
        <f>J29</f>
        <v>LOB 2</v>
      </c>
      <c r="O29" s="10" t="str">
        <f>K29</f>
        <v>LOB 3</v>
      </c>
      <c r="P29" s="11" t="s">
        <v>0</v>
      </c>
      <c r="Q29" s="47" t="s">
        <v>12</v>
      </c>
      <c r="R29" s="35" t="s">
        <v>13</v>
      </c>
      <c r="S29" s="39" t="s">
        <v>14</v>
      </c>
      <c r="T29" s="46" t="s">
        <v>15</v>
      </c>
    </row>
    <row r="30" spans="1:26" ht="12.75">
      <c r="A30" s="2">
        <v>0.07547206100118142</v>
      </c>
      <c r="B30" s="2">
        <v>0.4224380926027555</v>
      </c>
      <c r="C30" s="2">
        <v>0.9758344516617599</v>
      </c>
      <c r="D30" s="9">
        <v>1</v>
      </c>
      <c r="E30" s="33">
        <f aca="true" t="shared" si="0" ref="E30:E61">LOGINV(A30,E$4,E$5)</f>
        <v>621349.6022041192</v>
      </c>
      <c r="F30" s="33">
        <f aca="true" t="shared" si="1" ref="F30:F61">LOGINV(B30,F$4,F$5)</f>
        <v>800250.8244747741</v>
      </c>
      <c r="G30" s="33">
        <f aca="true" t="shared" si="2" ref="G30:G61">LOGINV(C30,G$4,G$5)</f>
        <v>3117751.048329949</v>
      </c>
      <c r="H30" s="48">
        <f aca="true" t="shared" si="3" ref="H30:H61">SUM(E30:G30)</f>
        <v>4539351.475008842</v>
      </c>
      <c r="I30" s="49">
        <f aca="true" t="shared" si="4" ref="I30:I61">E$13-E30</f>
        <v>378650.3977958808</v>
      </c>
      <c r="J30" s="33">
        <f aca="true" t="shared" si="5" ref="J30:J61">F$13-F30</f>
        <v>199749.17552522593</v>
      </c>
      <c r="K30" s="33">
        <f aca="true" t="shared" si="6" ref="K30:K61">G$13-G30</f>
        <v>-2117751.048329949</v>
      </c>
      <c r="L30" s="23">
        <f aca="true" t="shared" si="7" ref="L30:L61">SUM(I30:K30)</f>
        <v>-1539351.475008842</v>
      </c>
      <c r="M30" s="50">
        <f aca="true" t="shared" si="8" ref="M30:M61">MIN(I30,0)</f>
        <v>0</v>
      </c>
      <c r="N30" s="51">
        <f aca="true" t="shared" si="9" ref="N30:N61">MIN(J30,0)</f>
        <v>0</v>
      </c>
      <c r="O30" s="51">
        <f aca="true" t="shared" si="10" ref="O30:O61">MIN(K30,0)</f>
        <v>-2117751.048329949</v>
      </c>
      <c r="P30" s="52">
        <f aca="true" t="shared" si="11" ref="P30:P61">SUM(M30:O30)</f>
        <v>-2117751.048329949</v>
      </c>
      <c r="Q30" s="53">
        <f aca="true" t="shared" si="12" ref="Q30:Q61">IF(L30&gt;0,0,MIN(P$9,-L30)*$M$7+MAX(0,-L30-P$9)*$M$8)</f>
        <v>201805.44250265264</v>
      </c>
      <c r="R30" s="50">
        <f aca="true" t="shared" si="13" ref="R30:R61">IF($P30&lt;&gt;0,$Q30*M30/$P30,0)</f>
        <v>0</v>
      </c>
      <c r="S30" s="51">
        <f aca="true" t="shared" si="14" ref="S30:S61">IF($P30&lt;&gt;0,$Q30*N30/$P30,0)</f>
        <v>0</v>
      </c>
      <c r="T30" s="54">
        <f aca="true" t="shared" si="15" ref="T30:T61">IF($P30&lt;&gt;0,$Q30*O30/$P30,0)</f>
        <v>201805.44250265264</v>
      </c>
      <c r="V30" s="63"/>
      <c r="W30" s="73"/>
      <c r="X30" s="33"/>
      <c r="Y30" s="33"/>
      <c r="Z30" s="33"/>
    </row>
    <row r="31" spans="1:26" ht="12.75">
      <c r="A31" s="2">
        <v>0.8814767701435917</v>
      </c>
      <c r="B31" s="2">
        <v>0.19468658021422947</v>
      </c>
      <c r="C31" s="2">
        <v>0.2282312839475804</v>
      </c>
      <c r="D31" s="9">
        <v>2</v>
      </c>
      <c r="E31" s="33">
        <f t="shared" si="0"/>
        <v>1363043.9895329548</v>
      </c>
      <c r="F31" s="33">
        <f t="shared" si="1"/>
        <v>573855.6764633058</v>
      </c>
      <c r="G31" s="33">
        <f t="shared" si="2"/>
        <v>464739.13145067915</v>
      </c>
      <c r="H31" s="48">
        <f t="shared" si="3"/>
        <v>2401638.7974469396</v>
      </c>
      <c r="I31" s="49">
        <f t="shared" si="4"/>
        <v>-363043.98953295476</v>
      </c>
      <c r="J31" s="33">
        <f t="shared" si="5"/>
        <v>426144.32353669417</v>
      </c>
      <c r="K31" s="33">
        <f t="shared" si="6"/>
        <v>535260.8685493208</v>
      </c>
      <c r="L31" s="23">
        <f t="shared" si="7"/>
        <v>598361.2025530603</v>
      </c>
      <c r="M31" s="49">
        <f t="shared" si="8"/>
        <v>-363043.98953295476</v>
      </c>
      <c r="N31" s="33">
        <f t="shared" si="9"/>
        <v>0</v>
      </c>
      <c r="O31" s="33">
        <f t="shared" si="10"/>
        <v>0</v>
      </c>
      <c r="P31" s="23">
        <f t="shared" si="11"/>
        <v>-363043.98953295476</v>
      </c>
      <c r="Q31" s="55">
        <f t="shared" si="12"/>
        <v>0</v>
      </c>
      <c r="R31" s="49">
        <f t="shared" si="13"/>
        <v>0</v>
      </c>
      <c r="S31" s="33">
        <f t="shared" si="14"/>
        <v>0</v>
      </c>
      <c r="T31" s="56">
        <f t="shared" si="15"/>
        <v>0</v>
      </c>
      <c r="V31" s="63"/>
      <c r="W31" s="73"/>
      <c r="X31" s="33"/>
      <c r="Y31" s="33"/>
      <c r="Z31" s="33"/>
    </row>
    <row r="32" spans="1:26" ht="12.75">
      <c r="A32" s="2">
        <v>0.6707666491872071</v>
      </c>
      <c r="B32" s="2">
        <v>0.8105886675606908</v>
      </c>
      <c r="C32" s="2">
        <v>0.0026311135444649913</v>
      </c>
      <c r="D32" s="9">
        <v>3</v>
      </c>
      <c r="E32" s="33">
        <f t="shared" si="0"/>
        <v>1091561.5981338453</v>
      </c>
      <c r="F32" s="33">
        <f t="shared" si="1"/>
        <v>1370305.6580683538</v>
      </c>
      <c r="G32" s="33">
        <f t="shared" si="2"/>
        <v>110984.01769293458</v>
      </c>
      <c r="H32" s="48">
        <f t="shared" si="3"/>
        <v>2572851.2738951338</v>
      </c>
      <c r="I32" s="49">
        <f t="shared" si="4"/>
        <v>-91561.59813384525</v>
      </c>
      <c r="J32" s="33">
        <f t="shared" si="5"/>
        <v>-370305.6580683538</v>
      </c>
      <c r="K32" s="33">
        <f t="shared" si="6"/>
        <v>889015.9823070654</v>
      </c>
      <c r="L32" s="23">
        <f t="shared" si="7"/>
        <v>427148.72610486636</v>
      </c>
      <c r="M32" s="49">
        <f t="shared" si="8"/>
        <v>-91561.59813384525</v>
      </c>
      <c r="N32" s="33">
        <f t="shared" si="9"/>
        <v>-370305.6580683538</v>
      </c>
      <c r="O32" s="33">
        <f t="shared" si="10"/>
        <v>0</v>
      </c>
      <c r="P32" s="23">
        <f t="shared" si="11"/>
        <v>-461867.25620219903</v>
      </c>
      <c r="Q32" s="55">
        <f t="shared" si="12"/>
        <v>0</v>
      </c>
      <c r="R32" s="49">
        <f t="shared" si="13"/>
        <v>0</v>
      </c>
      <c r="S32" s="33">
        <f t="shared" si="14"/>
        <v>0</v>
      </c>
      <c r="T32" s="56">
        <f t="shared" si="15"/>
        <v>0</v>
      </c>
      <c r="V32" s="63"/>
      <c r="W32" s="73"/>
      <c r="X32" s="33"/>
      <c r="Y32" s="33"/>
      <c r="Z32" s="33"/>
    </row>
    <row r="33" spans="1:26" ht="12.75">
      <c r="A33" s="2">
        <v>0.05149312019068003</v>
      </c>
      <c r="B33" s="2">
        <v>0.9252603926685811</v>
      </c>
      <c r="C33" s="2">
        <v>0.19364339813465392</v>
      </c>
      <c r="D33" s="9">
        <v>4</v>
      </c>
      <c r="E33" s="33">
        <f t="shared" si="0"/>
        <v>586159.3057167539</v>
      </c>
      <c r="F33" s="33">
        <f t="shared" si="1"/>
        <v>1814276.401028739</v>
      </c>
      <c r="G33" s="33">
        <f t="shared" si="2"/>
        <v>427336.3961865512</v>
      </c>
      <c r="H33" s="48">
        <f t="shared" si="3"/>
        <v>2827772.1029320443</v>
      </c>
      <c r="I33" s="49">
        <f t="shared" si="4"/>
        <v>413840.69428324606</v>
      </c>
      <c r="J33" s="33">
        <f t="shared" si="5"/>
        <v>-814276.401028739</v>
      </c>
      <c r="K33" s="33">
        <f t="shared" si="6"/>
        <v>572663.6038134488</v>
      </c>
      <c r="L33" s="23">
        <f t="shared" si="7"/>
        <v>172227.8970679558</v>
      </c>
      <c r="M33" s="49">
        <f t="shared" si="8"/>
        <v>0</v>
      </c>
      <c r="N33" s="33">
        <f t="shared" si="9"/>
        <v>-814276.401028739</v>
      </c>
      <c r="O33" s="33">
        <f t="shared" si="10"/>
        <v>0</v>
      </c>
      <c r="P33" s="23">
        <f t="shared" si="11"/>
        <v>-814276.401028739</v>
      </c>
      <c r="Q33" s="55">
        <f t="shared" si="12"/>
        <v>0</v>
      </c>
      <c r="R33" s="49">
        <f t="shared" si="13"/>
        <v>0</v>
      </c>
      <c r="S33" s="33">
        <f t="shared" si="14"/>
        <v>0</v>
      </c>
      <c r="T33" s="56">
        <f t="shared" si="15"/>
        <v>0</v>
      </c>
      <c r="V33" s="63"/>
      <c r="W33" s="73"/>
      <c r="X33" s="33"/>
      <c r="Y33" s="33"/>
      <c r="Z33" s="33"/>
    </row>
    <row r="34" spans="1:26" ht="12.75">
      <c r="A34" s="2">
        <v>0.9831400804361607</v>
      </c>
      <c r="B34" s="2">
        <v>0.6300569635346855</v>
      </c>
      <c r="C34" s="2">
        <v>0.0007658741467224672</v>
      </c>
      <c r="D34" s="9">
        <v>5</v>
      </c>
      <c r="E34" s="33">
        <f t="shared" si="0"/>
        <v>1807639.4458444745</v>
      </c>
      <c r="F34" s="33">
        <f t="shared" si="1"/>
        <v>1041854.3035458543</v>
      </c>
      <c r="G34" s="33">
        <f t="shared" si="2"/>
        <v>85177.30223727498</v>
      </c>
      <c r="H34" s="48">
        <f t="shared" si="3"/>
        <v>2934671.051627604</v>
      </c>
      <c r="I34" s="49">
        <f t="shared" si="4"/>
        <v>-807639.4458444745</v>
      </c>
      <c r="J34" s="33">
        <f t="shared" si="5"/>
        <v>-41854.30354585429</v>
      </c>
      <c r="K34" s="33">
        <f t="shared" si="6"/>
        <v>914822.6977627251</v>
      </c>
      <c r="L34" s="23">
        <f t="shared" si="7"/>
        <v>65328.94837239629</v>
      </c>
      <c r="M34" s="49">
        <f t="shared" si="8"/>
        <v>-807639.4458444745</v>
      </c>
      <c r="N34" s="33">
        <f t="shared" si="9"/>
        <v>-41854.30354585429</v>
      </c>
      <c r="O34" s="33">
        <f t="shared" si="10"/>
        <v>0</v>
      </c>
      <c r="P34" s="23">
        <f t="shared" si="11"/>
        <v>-849493.7493903288</v>
      </c>
      <c r="Q34" s="55">
        <f t="shared" si="12"/>
        <v>0</v>
      </c>
      <c r="R34" s="49">
        <f t="shared" si="13"/>
        <v>0</v>
      </c>
      <c r="S34" s="33">
        <f t="shared" si="14"/>
        <v>0</v>
      </c>
      <c r="T34" s="56">
        <f t="shared" si="15"/>
        <v>0</v>
      </c>
      <c r="V34" s="63"/>
      <c r="W34" s="73"/>
      <c r="X34" s="33"/>
      <c r="Y34" s="33"/>
      <c r="Z34" s="33"/>
    </row>
    <row r="35" spans="1:26" ht="12.75">
      <c r="A35" s="2">
        <v>0.7329769949613507</v>
      </c>
      <c r="B35" s="2">
        <v>0.7783945154253624</v>
      </c>
      <c r="C35" s="2">
        <v>0.8238629924843366</v>
      </c>
      <c r="D35" s="9">
        <v>6</v>
      </c>
      <c r="E35" s="33">
        <f t="shared" si="0"/>
        <v>1152060.972872363</v>
      </c>
      <c r="F35" s="33">
        <f t="shared" si="1"/>
        <v>1294845.1902351622</v>
      </c>
      <c r="G35" s="33">
        <f t="shared" si="2"/>
        <v>1500999.5410895855</v>
      </c>
      <c r="H35" s="48">
        <f t="shared" si="3"/>
        <v>3947905.7041971106</v>
      </c>
      <c r="I35" s="49">
        <f t="shared" si="4"/>
        <v>-152060.97287236294</v>
      </c>
      <c r="J35" s="33">
        <f t="shared" si="5"/>
        <v>-294845.19023516215</v>
      </c>
      <c r="K35" s="33">
        <f t="shared" si="6"/>
        <v>-500999.5410895855</v>
      </c>
      <c r="L35" s="23">
        <f t="shared" si="7"/>
        <v>-947905.7041971106</v>
      </c>
      <c r="M35" s="49">
        <f t="shared" si="8"/>
        <v>-152060.97287236294</v>
      </c>
      <c r="N35" s="33">
        <f t="shared" si="9"/>
        <v>-294845.19023516215</v>
      </c>
      <c r="O35" s="33">
        <f t="shared" si="10"/>
        <v>-500999.5410895855</v>
      </c>
      <c r="P35" s="23">
        <f t="shared" si="11"/>
        <v>-947905.7041971106</v>
      </c>
      <c r="Q35" s="55">
        <f t="shared" si="12"/>
        <v>94790.57041971106</v>
      </c>
      <c r="R35" s="49">
        <f t="shared" si="13"/>
        <v>15206.097287236293</v>
      </c>
      <c r="S35" s="33">
        <f t="shared" si="14"/>
        <v>29484.519023516215</v>
      </c>
      <c r="T35" s="56">
        <f t="shared" si="15"/>
        <v>50099.95410895855</v>
      </c>
      <c r="V35" s="63"/>
      <c r="W35" s="73"/>
      <c r="X35" s="33"/>
      <c r="Y35" s="33"/>
      <c r="Z35" s="33"/>
    </row>
    <row r="36" spans="1:26" ht="12.75">
      <c r="A36" s="2">
        <v>0.36977618866962114</v>
      </c>
      <c r="B36" s="2">
        <v>0.7832759243492353</v>
      </c>
      <c r="C36" s="2">
        <v>0.7641800338400735</v>
      </c>
      <c r="D36" s="9">
        <v>7</v>
      </c>
      <c r="E36" s="33">
        <f t="shared" si="0"/>
        <v>865252.5475104615</v>
      </c>
      <c r="F36" s="33">
        <f t="shared" si="1"/>
        <v>1305586.5387698915</v>
      </c>
      <c r="G36" s="33">
        <f t="shared" si="2"/>
        <v>1295464.5228287226</v>
      </c>
      <c r="H36" s="48">
        <f t="shared" si="3"/>
        <v>3466303.6091090757</v>
      </c>
      <c r="I36" s="49">
        <f t="shared" si="4"/>
        <v>134747.45248953847</v>
      </c>
      <c r="J36" s="33">
        <f t="shared" si="5"/>
        <v>-305586.5387698915</v>
      </c>
      <c r="K36" s="33">
        <f t="shared" si="6"/>
        <v>-295464.5228287226</v>
      </c>
      <c r="L36" s="23">
        <f t="shared" si="7"/>
        <v>-466303.6091090756</v>
      </c>
      <c r="M36" s="49">
        <f t="shared" si="8"/>
        <v>0</v>
      </c>
      <c r="N36" s="33">
        <f t="shared" si="9"/>
        <v>-305586.5387698915</v>
      </c>
      <c r="O36" s="33">
        <f t="shared" si="10"/>
        <v>-295464.5228287226</v>
      </c>
      <c r="P36" s="23">
        <f t="shared" si="11"/>
        <v>-601051.0615986141</v>
      </c>
      <c r="Q36" s="55">
        <f t="shared" si="12"/>
        <v>46630.36091090756</v>
      </c>
      <c r="R36" s="49">
        <f t="shared" si="13"/>
        <v>0</v>
      </c>
      <c r="S36" s="33">
        <f t="shared" si="14"/>
        <v>23707.820354655774</v>
      </c>
      <c r="T36" s="56">
        <f t="shared" si="15"/>
        <v>22922.540556251784</v>
      </c>
      <c r="V36" s="63"/>
      <c r="W36" s="73"/>
      <c r="X36" s="33"/>
      <c r="Y36" s="33"/>
      <c r="Z36" s="33"/>
    </row>
    <row r="37" spans="1:26" ht="12.75">
      <c r="A37" s="2">
        <v>0.2234393433617603</v>
      </c>
      <c r="B37" s="2">
        <v>0.6091181558479148</v>
      </c>
      <c r="C37" s="2">
        <v>0.3607355823716816</v>
      </c>
      <c r="D37" s="9">
        <v>8</v>
      </c>
      <c r="E37" s="33">
        <f t="shared" si="0"/>
        <v>760949.1804694881</v>
      </c>
      <c r="F37" s="33">
        <f t="shared" si="1"/>
        <v>1013602.3725766736</v>
      </c>
      <c r="G37" s="33">
        <f t="shared" si="2"/>
        <v>609848.1338092369</v>
      </c>
      <c r="H37" s="48">
        <f t="shared" si="3"/>
        <v>2384399.6868553986</v>
      </c>
      <c r="I37" s="49">
        <f t="shared" si="4"/>
        <v>239050.81953051186</v>
      </c>
      <c r="J37" s="33">
        <f t="shared" si="5"/>
        <v>-13602.372576673632</v>
      </c>
      <c r="K37" s="33">
        <f t="shared" si="6"/>
        <v>390151.8661907631</v>
      </c>
      <c r="L37" s="23">
        <f t="shared" si="7"/>
        <v>615600.3131446013</v>
      </c>
      <c r="M37" s="49">
        <f t="shared" si="8"/>
        <v>0</v>
      </c>
      <c r="N37" s="33">
        <f t="shared" si="9"/>
        <v>-13602.372576673632</v>
      </c>
      <c r="O37" s="33">
        <f t="shared" si="10"/>
        <v>0</v>
      </c>
      <c r="P37" s="23">
        <f t="shared" si="11"/>
        <v>-13602.372576673632</v>
      </c>
      <c r="Q37" s="55">
        <f t="shared" si="12"/>
        <v>0</v>
      </c>
      <c r="R37" s="49">
        <f t="shared" si="13"/>
        <v>0</v>
      </c>
      <c r="S37" s="33">
        <f t="shared" si="14"/>
        <v>0</v>
      </c>
      <c r="T37" s="56">
        <f t="shared" si="15"/>
        <v>0</v>
      </c>
      <c r="V37" s="63"/>
      <c r="W37" s="73"/>
      <c r="X37" s="33"/>
      <c r="Y37" s="33"/>
      <c r="Z37" s="33"/>
    </row>
    <row r="38" spans="1:26" ht="12.75">
      <c r="A38" s="2">
        <v>0.9954814722847332</v>
      </c>
      <c r="B38" s="2">
        <v>0.8348663083643624</v>
      </c>
      <c r="C38" s="2">
        <v>0.43334144640288486</v>
      </c>
      <c r="D38" s="9">
        <v>9</v>
      </c>
      <c r="E38" s="33">
        <f t="shared" si="0"/>
        <v>2092155.231264727</v>
      </c>
      <c r="F38" s="33">
        <f t="shared" si="1"/>
        <v>1435894.1016558215</v>
      </c>
      <c r="G38" s="33">
        <f t="shared" si="2"/>
        <v>695926.4038711117</v>
      </c>
      <c r="H38" s="48">
        <f t="shared" si="3"/>
        <v>4223975.73679166</v>
      </c>
      <c r="I38" s="49">
        <f t="shared" si="4"/>
        <v>-1092155.231264727</v>
      </c>
      <c r="J38" s="33">
        <f t="shared" si="5"/>
        <v>-435894.10165582155</v>
      </c>
      <c r="K38" s="33">
        <f t="shared" si="6"/>
        <v>304073.5961288883</v>
      </c>
      <c r="L38" s="23">
        <f t="shared" si="7"/>
        <v>-1223975.73679166</v>
      </c>
      <c r="M38" s="49">
        <f t="shared" si="8"/>
        <v>-1092155.231264727</v>
      </c>
      <c r="N38" s="33">
        <f t="shared" si="9"/>
        <v>-435894.10165582155</v>
      </c>
      <c r="O38" s="33">
        <f t="shared" si="10"/>
        <v>0</v>
      </c>
      <c r="P38" s="23">
        <f t="shared" si="11"/>
        <v>-1528049.3329205485</v>
      </c>
      <c r="Q38" s="55">
        <f t="shared" si="12"/>
        <v>122397.57367916602</v>
      </c>
      <c r="R38" s="49">
        <f t="shared" si="13"/>
        <v>87482.22161932099</v>
      </c>
      <c r="S38" s="33">
        <f t="shared" si="14"/>
        <v>34915.352059845034</v>
      </c>
      <c r="T38" s="56">
        <f t="shared" si="15"/>
        <v>0</v>
      </c>
      <c r="V38" s="63"/>
      <c r="W38" s="73"/>
      <c r="X38" s="33"/>
      <c r="Y38" s="33"/>
      <c r="Z38" s="33"/>
    </row>
    <row r="39" spans="1:26" ht="12.75">
      <c r="A39" s="2">
        <v>0.05767212273216682</v>
      </c>
      <c r="B39" s="2">
        <v>0.6092443526103344</v>
      </c>
      <c r="C39" s="2">
        <v>0.6001139860939766</v>
      </c>
      <c r="D39" s="9">
        <v>10</v>
      </c>
      <c r="E39" s="33">
        <f t="shared" si="0"/>
        <v>596076.7055578752</v>
      </c>
      <c r="F39" s="33">
        <f t="shared" si="1"/>
        <v>1013768.980367207</v>
      </c>
      <c r="G39" s="33">
        <f t="shared" si="2"/>
        <v>934773.9974945798</v>
      </c>
      <c r="H39" s="48">
        <f t="shared" si="3"/>
        <v>2544619.683419662</v>
      </c>
      <c r="I39" s="49">
        <f t="shared" si="4"/>
        <v>403923.2944421248</v>
      </c>
      <c r="J39" s="33">
        <f t="shared" si="5"/>
        <v>-13768.980367206968</v>
      </c>
      <c r="K39" s="33">
        <f t="shared" si="6"/>
        <v>65226.00250542024</v>
      </c>
      <c r="L39" s="23">
        <f t="shared" si="7"/>
        <v>455380.31658033805</v>
      </c>
      <c r="M39" s="49">
        <f t="shared" si="8"/>
        <v>0</v>
      </c>
      <c r="N39" s="33">
        <f t="shared" si="9"/>
        <v>-13768.980367206968</v>
      </c>
      <c r="O39" s="33">
        <f t="shared" si="10"/>
        <v>0</v>
      </c>
      <c r="P39" s="23">
        <f t="shared" si="11"/>
        <v>-13768.980367206968</v>
      </c>
      <c r="Q39" s="55">
        <f t="shared" si="12"/>
        <v>0</v>
      </c>
      <c r="R39" s="49">
        <f t="shared" si="13"/>
        <v>0</v>
      </c>
      <c r="S39" s="33">
        <f t="shared" si="14"/>
        <v>0</v>
      </c>
      <c r="T39" s="56">
        <f t="shared" si="15"/>
        <v>0</v>
      </c>
      <c r="V39" s="63"/>
      <c r="W39" s="73"/>
      <c r="X39" s="33"/>
      <c r="Y39" s="33"/>
      <c r="Z39" s="33"/>
    </row>
    <row r="40" spans="1:26" ht="12.75">
      <c r="A40" s="2">
        <v>0.9307844289441141</v>
      </c>
      <c r="B40" s="2">
        <v>0.4452036601442</v>
      </c>
      <c r="C40" s="2">
        <v>0.5564732761880657</v>
      </c>
      <c r="D40" s="9">
        <v>11</v>
      </c>
      <c r="E40" s="33">
        <f t="shared" si="0"/>
        <v>1491075.390205784</v>
      </c>
      <c r="F40" s="33">
        <f t="shared" si="1"/>
        <v>823744.8788281052</v>
      </c>
      <c r="G40" s="33">
        <f t="shared" si="2"/>
        <v>864523.7826612652</v>
      </c>
      <c r="H40" s="48">
        <f t="shared" si="3"/>
        <v>3179344.0516951545</v>
      </c>
      <c r="I40" s="49">
        <f t="shared" si="4"/>
        <v>-491075.390205784</v>
      </c>
      <c r="J40" s="33">
        <f t="shared" si="5"/>
        <v>176255.12117189483</v>
      </c>
      <c r="K40" s="33">
        <f t="shared" si="6"/>
        <v>135476.21733873477</v>
      </c>
      <c r="L40" s="23">
        <f t="shared" si="7"/>
        <v>-179344.0516951544</v>
      </c>
      <c r="M40" s="49">
        <f t="shared" si="8"/>
        <v>-491075.390205784</v>
      </c>
      <c r="N40" s="33">
        <f t="shared" si="9"/>
        <v>0</v>
      </c>
      <c r="O40" s="33">
        <f t="shared" si="10"/>
        <v>0</v>
      </c>
      <c r="P40" s="23">
        <f t="shared" si="11"/>
        <v>-491075.390205784</v>
      </c>
      <c r="Q40" s="55">
        <f t="shared" si="12"/>
        <v>17934.40516951544</v>
      </c>
      <c r="R40" s="49">
        <f t="shared" si="13"/>
        <v>17934.40516951544</v>
      </c>
      <c r="S40" s="33">
        <f t="shared" si="14"/>
        <v>0</v>
      </c>
      <c r="T40" s="56">
        <f t="shared" si="15"/>
        <v>0</v>
      </c>
      <c r="V40" s="63"/>
      <c r="W40" s="73"/>
      <c r="X40" s="33"/>
      <c r="Y40" s="33"/>
      <c r="Z40" s="33"/>
    </row>
    <row r="41" spans="1:26" ht="12.75">
      <c r="A41" s="2">
        <v>0.3353724429936946</v>
      </c>
      <c r="B41" s="2">
        <v>0.9040896410748573</v>
      </c>
      <c r="C41" s="2">
        <v>0.275691996173955</v>
      </c>
      <c r="D41" s="9">
        <v>12</v>
      </c>
      <c r="E41" s="33">
        <f t="shared" si="0"/>
        <v>841526.4995455088</v>
      </c>
      <c r="F41" s="33">
        <f t="shared" si="1"/>
        <v>1694869.8080532532</v>
      </c>
      <c r="G41" s="33">
        <f t="shared" si="2"/>
        <v>515828.3268251222</v>
      </c>
      <c r="H41" s="48">
        <f t="shared" si="3"/>
        <v>3052224.6344238846</v>
      </c>
      <c r="I41" s="49">
        <f t="shared" si="4"/>
        <v>158473.50045449124</v>
      </c>
      <c r="J41" s="33">
        <f t="shared" si="5"/>
        <v>-694869.8080532532</v>
      </c>
      <c r="K41" s="33">
        <f t="shared" si="6"/>
        <v>484171.6731748778</v>
      </c>
      <c r="L41" s="23">
        <f t="shared" si="7"/>
        <v>-52224.634423884156</v>
      </c>
      <c r="M41" s="49">
        <f t="shared" si="8"/>
        <v>0</v>
      </c>
      <c r="N41" s="33">
        <f t="shared" si="9"/>
        <v>-694869.8080532532</v>
      </c>
      <c r="O41" s="33">
        <f t="shared" si="10"/>
        <v>0</v>
      </c>
      <c r="P41" s="23">
        <f t="shared" si="11"/>
        <v>-694869.8080532532</v>
      </c>
      <c r="Q41" s="55">
        <f t="shared" si="12"/>
        <v>5222.463442388416</v>
      </c>
      <c r="R41" s="49">
        <f t="shared" si="13"/>
        <v>0</v>
      </c>
      <c r="S41" s="33">
        <f t="shared" si="14"/>
        <v>5222.463442388416</v>
      </c>
      <c r="T41" s="56">
        <f t="shared" si="15"/>
        <v>0</v>
      </c>
      <c r="V41" s="63"/>
      <c r="W41" s="73"/>
      <c r="X41" s="33"/>
      <c r="Y41" s="33"/>
      <c r="Z41" s="33"/>
    </row>
    <row r="42" spans="1:26" ht="12.75">
      <c r="A42" s="2">
        <v>0.7824214244121708</v>
      </c>
      <c r="B42" s="2">
        <v>0.3721361519291708</v>
      </c>
      <c r="C42" s="2">
        <v>0.9604750963866426</v>
      </c>
      <c r="D42" s="9">
        <v>13</v>
      </c>
      <c r="E42" s="33">
        <f t="shared" si="0"/>
        <v>1208184.889229095</v>
      </c>
      <c r="F42" s="33">
        <f t="shared" si="1"/>
        <v>749686.2544041628</v>
      </c>
      <c r="G42" s="33">
        <f t="shared" si="2"/>
        <v>2676094.0320006525</v>
      </c>
      <c r="H42" s="48">
        <f t="shared" si="3"/>
        <v>4633965.17563391</v>
      </c>
      <c r="I42" s="49">
        <f t="shared" si="4"/>
        <v>-208184.88922909508</v>
      </c>
      <c r="J42" s="33">
        <f t="shared" si="5"/>
        <v>250313.74559583724</v>
      </c>
      <c r="K42" s="33">
        <f t="shared" si="6"/>
        <v>-1676094.0320006525</v>
      </c>
      <c r="L42" s="23">
        <f t="shared" si="7"/>
        <v>-1633965.1756339103</v>
      </c>
      <c r="M42" s="49">
        <f t="shared" si="8"/>
        <v>-208184.88922909508</v>
      </c>
      <c r="N42" s="33">
        <f t="shared" si="9"/>
        <v>0</v>
      </c>
      <c r="O42" s="33">
        <f t="shared" si="10"/>
        <v>-1676094.0320006525</v>
      </c>
      <c r="P42" s="23">
        <f t="shared" si="11"/>
        <v>-1884278.9212297476</v>
      </c>
      <c r="Q42" s="55">
        <f t="shared" si="12"/>
        <v>230189.55269017312</v>
      </c>
      <c r="R42" s="49">
        <f t="shared" si="13"/>
        <v>25432.533362535858</v>
      </c>
      <c r="S42" s="33">
        <f t="shared" si="14"/>
        <v>0</v>
      </c>
      <c r="T42" s="56">
        <f t="shared" si="15"/>
        <v>204757.01932763727</v>
      </c>
      <c r="V42" s="63"/>
      <c r="W42" s="73"/>
      <c r="X42" s="33"/>
      <c r="Y42" s="33"/>
      <c r="Z42" s="33"/>
    </row>
    <row r="43" spans="1:26" ht="13.5" customHeight="1">
      <c r="A43" s="2">
        <v>0.03724861321731776</v>
      </c>
      <c r="B43" s="2">
        <v>0.029957407277729498</v>
      </c>
      <c r="C43" s="2">
        <v>0.4230238745813951</v>
      </c>
      <c r="D43" s="9">
        <v>14</v>
      </c>
      <c r="E43" s="33">
        <f t="shared" si="0"/>
        <v>559862.3977990411</v>
      </c>
      <c r="F43" s="33">
        <f t="shared" si="1"/>
        <v>344483.1927210951</v>
      </c>
      <c r="G43" s="33">
        <f t="shared" si="2"/>
        <v>683236.2692235296</v>
      </c>
      <c r="H43" s="48">
        <f t="shared" si="3"/>
        <v>1587581.859743666</v>
      </c>
      <c r="I43" s="49">
        <f t="shared" si="4"/>
        <v>440137.6022009589</v>
      </c>
      <c r="J43" s="33">
        <f t="shared" si="5"/>
        <v>655516.8072789048</v>
      </c>
      <c r="K43" s="33">
        <f t="shared" si="6"/>
        <v>316763.7307764704</v>
      </c>
      <c r="L43" s="23">
        <f t="shared" si="7"/>
        <v>1412418.140256334</v>
      </c>
      <c r="M43" s="49">
        <f t="shared" si="8"/>
        <v>0</v>
      </c>
      <c r="N43" s="33">
        <f t="shared" si="9"/>
        <v>0</v>
      </c>
      <c r="O43" s="33">
        <f t="shared" si="10"/>
        <v>0</v>
      </c>
      <c r="P43" s="23">
        <f t="shared" si="11"/>
        <v>0</v>
      </c>
      <c r="Q43" s="55">
        <f t="shared" si="12"/>
        <v>0</v>
      </c>
      <c r="R43" s="49">
        <f t="shared" si="13"/>
        <v>0</v>
      </c>
      <c r="S43" s="33">
        <f t="shared" si="14"/>
        <v>0</v>
      </c>
      <c r="T43" s="56">
        <f t="shared" si="15"/>
        <v>0</v>
      </c>
      <c r="V43" s="63"/>
      <c r="W43" s="73"/>
      <c r="X43" s="33"/>
      <c r="Y43" s="33"/>
      <c r="Z43" s="33"/>
    </row>
    <row r="44" spans="1:26" ht="13.5" customHeight="1">
      <c r="A44" s="2">
        <v>0.7287992638814798</v>
      </c>
      <c r="B44" s="2">
        <v>0.7488975800126543</v>
      </c>
      <c r="C44" s="2">
        <v>0.13446030427762157</v>
      </c>
      <c r="D44" s="9">
        <v>15</v>
      </c>
      <c r="E44" s="33">
        <f t="shared" si="0"/>
        <v>1147695.086089466</v>
      </c>
      <c r="F44" s="33">
        <f t="shared" si="1"/>
        <v>1234310.2528974742</v>
      </c>
      <c r="G44" s="33">
        <f t="shared" si="2"/>
        <v>360996.80005449225</v>
      </c>
      <c r="H44" s="48">
        <f t="shared" si="3"/>
        <v>2743002.1390414326</v>
      </c>
      <c r="I44" s="49">
        <f t="shared" si="4"/>
        <v>-147695.086089466</v>
      </c>
      <c r="J44" s="33">
        <f t="shared" si="5"/>
        <v>-234310.25289747422</v>
      </c>
      <c r="K44" s="33">
        <f t="shared" si="6"/>
        <v>639003.1999455078</v>
      </c>
      <c r="L44" s="23">
        <f t="shared" si="7"/>
        <v>256997.8609585676</v>
      </c>
      <c r="M44" s="49">
        <f t="shared" si="8"/>
        <v>-147695.086089466</v>
      </c>
      <c r="N44" s="33">
        <f t="shared" si="9"/>
        <v>-234310.25289747422</v>
      </c>
      <c r="O44" s="33">
        <f t="shared" si="10"/>
        <v>0</v>
      </c>
      <c r="P44" s="23">
        <f t="shared" si="11"/>
        <v>-382005.3389869402</v>
      </c>
      <c r="Q44" s="55">
        <f t="shared" si="12"/>
        <v>0</v>
      </c>
      <c r="R44" s="49">
        <f t="shared" si="13"/>
        <v>0</v>
      </c>
      <c r="S44" s="33">
        <f t="shared" si="14"/>
        <v>0</v>
      </c>
      <c r="T44" s="56">
        <f t="shared" si="15"/>
        <v>0</v>
      </c>
      <c r="V44" s="63"/>
      <c r="W44" s="73"/>
      <c r="X44" s="33"/>
      <c r="Y44" s="33"/>
      <c r="Z44" s="33"/>
    </row>
    <row r="45" spans="1:26" ht="13.5" customHeight="1">
      <c r="A45" s="2">
        <v>0.7459753105214129</v>
      </c>
      <c r="B45" s="2">
        <v>0.43485163079569666</v>
      </c>
      <c r="C45" s="2">
        <v>0.8891930445369391</v>
      </c>
      <c r="D45" s="9">
        <v>16</v>
      </c>
      <c r="E45" s="33">
        <f t="shared" si="0"/>
        <v>1165981.7261527143</v>
      </c>
      <c r="F45" s="33">
        <f t="shared" si="1"/>
        <v>813005.2521875671</v>
      </c>
      <c r="G45" s="33">
        <f t="shared" si="2"/>
        <v>1841487.1894937877</v>
      </c>
      <c r="H45" s="48">
        <f t="shared" si="3"/>
        <v>3820474.167834069</v>
      </c>
      <c r="I45" s="49">
        <f t="shared" si="4"/>
        <v>-165981.72615271434</v>
      </c>
      <c r="J45" s="33">
        <f t="shared" si="5"/>
        <v>186994.74781243294</v>
      </c>
      <c r="K45" s="33">
        <f t="shared" si="6"/>
        <v>-841487.1894937877</v>
      </c>
      <c r="L45" s="23">
        <f t="shared" si="7"/>
        <v>-820474.1678340691</v>
      </c>
      <c r="M45" s="49">
        <f t="shared" si="8"/>
        <v>-165981.72615271434</v>
      </c>
      <c r="N45" s="33">
        <f t="shared" si="9"/>
        <v>0</v>
      </c>
      <c r="O45" s="33">
        <f t="shared" si="10"/>
        <v>-841487.1894937877</v>
      </c>
      <c r="P45" s="23">
        <f t="shared" si="11"/>
        <v>-1007468.915646502</v>
      </c>
      <c r="Q45" s="55">
        <f t="shared" si="12"/>
        <v>82047.41678340692</v>
      </c>
      <c r="R45" s="49">
        <f t="shared" si="13"/>
        <v>13517.41145814115</v>
      </c>
      <c r="S45" s="33">
        <f t="shared" si="14"/>
        <v>0</v>
      </c>
      <c r="T45" s="56">
        <f t="shared" si="15"/>
        <v>68530.00532526578</v>
      </c>
      <c r="V45" s="63"/>
      <c r="W45" s="73"/>
      <c r="X45" s="33"/>
      <c r="Y45" s="33"/>
      <c r="Z45" s="33"/>
    </row>
    <row r="46" spans="1:26" ht="12.75">
      <c r="A46" s="2">
        <v>0.9762173972793704</v>
      </c>
      <c r="B46" s="2">
        <v>0.6423856806967221</v>
      </c>
      <c r="C46" s="2">
        <v>0.08109712250758072</v>
      </c>
      <c r="D46" s="9">
        <v>17</v>
      </c>
      <c r="E46" s="33">
        <f t="shared" si="0"/>
        <v>1732160.9824626069</v>
      </c>
      <c r="F46" s="33">
        <f t="shared" si="1"/>
        <v>1059102.1039813885</v>
      </c>
      <c r="G46" s="33">
        <f t="shared" si="2"/>
        <v>294224.90937098244</v>
      </c>
      <c r="H46" s="48">
        <f t="shared" si="3"/>
        <v>3085487.9958149777</v>
      </c>
      <c r="I46" s="49">
        <f t="shared" si="4"/>
        <v>-732160.9824626069</v>
      </c>
      <c r="J46" s="33">
        <f t="shared" si="5"/>
        <v>-59102.1039813885</v>
      </c>
      <c r="K46" s="33">
        <f t="shared" si="6"/>
        <v>705775.0906290176</v>
      </c>
      <c r="L46" s="23">
        <f t="shared" si="7"/>
        <v>-85487.9958149778</v>
      </c>
      <c r="M46" s="49">
        <f t="shared" si="8"/>
        <v>-732160.9824626069</v>
      </c>
      <c r="N46" s="33">
        <f t="shared" si="9"/>
        <v>-59102.1039813885</v>
      </c>
      <c r="O46" s="33">
        <f t="shared" si="10"/>
        <v>0</v>
      </c>
      <c r="P46" s="23">
        <f t="shared" si="11"/>
        <v>-791263.0864439954</v>
      </c>
      <c r="Q46" s="55">
        <f t="shared" si="12"/>
        <v>8548.79958149778</v>
      </c>
      <c r="R46" s="49">
        <f t="shared" si="13"/>
        <v>7910.260958329626</v>
      </c>
      <c r="S46" s="33">
        <f t="shared" si="14"/>
        <v>638.5386231681533</v>
      </c>
      <c r="T46" s="56">
        <f t="shared" si="15"/>
        <v>0</v>
      </c>
      <c r="V46" s="63"/>
      <c r="W46" s="73"/>
      <c r="X46" s="33"/>
      <c r="Y46" s="33"/>
      <c r="Z46" s="33"/>
    </row>
    <row r="47" spans="1:26" ht="12.75">
      <c r="A47" s="2">
        <v>0.6661671469502626</v>
      </c>
      <c r="B47" s="2">
        <v>0.6388771985287844</v>
      </c>
      <c r="C47" s="2">
        <v>0.6242937511919866</v>
      </c>
      <c r="D47" s="9">
        <v>18</v>
      </c>
      <c r="E47" s="33">
        <f t="shared" si="0"/>
        <v>1087418.0951248277</v>
      </c>
      <c r="F47" s="33">
        <f t="shared" si="1"/>
        <v>1054144.5676223917</v>
      </c>
      <c r="G47" s="33">
        <f t="shared" si="2"/>
        <v>977012.5271489926</v>
      </c>
      <c r="H47" s="48">
        <f t="shared" si="3"/>
        <v>3118575.189896212</v>
      </c>
      <c r="I47" s="49">
        <f t="shared" si="4"/>
        <v>-87418.0951248277</v>
      </c>
      <c r="J47" s="33">
        <f t="shared" si="5"/>
        <v>-54144.56762239174</v>
      </c>
      <c r="K47" s="33">
        <f t="shared" si="6"/>
        <v>22987.472851007362</v>
      </c>
      <c r="L47" s="23">
        <f t="shared" si="7"/>
        <v>-118575.18989621208</v>
      </c>
      <c r="M47" s="49">
        <f t="shared" si="8"/>
        <v>-87418.0951248277</v>
      </c>
      <c r="N47" s="33">
        <f t="shared" si="9"/>
        <v>-54144.56762239174</v>
      </c>
      <c r="O47" s="33">
        <f t="shared" si="10"/>
        <v>0</v>
      </c>
      <c r="P47" s="23">
        <f t="shared" si="11"/>
        <v>-141562.66274721944</v>
      </c>
      <c r="Q47" s="55">
        <f t="shared" si="12"/>
        <v>11857.518989621209</v>
      </c>
      <c r="R47" s="49">
        <f t="shared" si="13"/>
        <v>7322.2818987947985</v>
      </c>
      <c r="S47" s="33">
        <f t="shared" si="14"/>
        <v>4535.23709082641</v>
      </c>
      <c r="T47" s="56">
        <f t="shared" si="15"/>
        <v>0</v>
      </c>
      <c r="V47" s="63"/>
      <c r="W47" s="73"/>
      <c r="X47" s="33"/>
      <c r="Y47" s="33"/>
      <c r="Z47" s="33"/>
    </row>
    <row r="48" spans="1:26" ht="12.75">
      <c r="A48" s="2">
        <v>0.4002574565004098</v>
      </c>
      <c r="B48" s="2">
        <v>0.13980729052445562</v>
      </c>
      <c r="C48" s="2">
        <v>0.25872724067862984</v>
      </c>
      <c r="D48" s="9">
        <v>19</v>
      </c>
      <c r="E48" s="33">
        <f t="shared" si="0"/>
        <v>886207.4359017753</v>
      </c>
      <c r="F48" s="33">
        <f t="shared" si="1"/>
        <v>513968.7675993677</v>
      </c>
      <c r="G48" s="33">
        <f t="shared" si="2"/>
        <v>497533.71485882375</v>
      </c>
      <c r="H48" s="48">
        <f t="shared" si="3"/>
        <v>1897709.9183599667</v>
      </c>
      <c r="I48" s="49">
        <f t="shared" si="4"/>
        <v>113792.56409822474</v>
      </c>
      <c r="J48" s="33">
        <f t="shared" si="5"/>
        <v>486031.2324006323</v>
      </c>
      <c r="K48" s="33">
        <f t="shared" si="6"/>
        <v>502466.28514117625</v>
      </c>
      <c r="L48" s="23">
        <f t="shared" si="7"/>
        <v>1102290.0816400333</v>
      </c>
      <c r="M48" s="49">
        <f t="shared" si="8"/>
        <v>0</v>
      </c>
      <c r="N48" s="33">
        <f t="shared" si="9"/>
        <v>0</v>
      </c>
      <c r="O48" s="33">
        <f t="shared" si="10"/>
        <v>0</v>
      </c>
      <c r="P48" s="23">
        <f t="shared" si="11"/>
        <v>0</v>
      </c>
      <c r="Q48" s="55">
        <f t="shared" si="12"/>
        <v>0</v>
      </c>
      <c r="R48" s="49">
        <f t="shared" si="13"/>
        <v>0</v>
      </c>
      <c r="S48" s="33">
        <f t="shared" si="14"/>
        <v>0</v>
      </c>
      <c r="T48" s="56">
        <f t="shared" si="15"/>
        <v>0</v>
      </c>
      <c r="V48" s="63"/>
      <c r="W48" s="73"/>
      <c r="X48" s="33"/>
      <c r="Y48" s="33"/>
      <c r="Z48" s="33"/>
    </row>
    <row r="49" spans="1:26" ht="12.75">
      <c r="A49" s="2">
        <v>0.1715577048236978</v>
      </c>
      <c r="B49" s="2">
        <v>0.07954607353618925</v>
      </c>
      <c r="C49" s="2">
        <v>0.43331519891466924</v>
      </c>
      <c r="D49" s="9">
        <v>20</v>
      </c>
      <c r="E49" s="33">
        <f t="shared" si="0"/>
        <v>719349.2633966712</v>
      </c>
      <c r="F49" s="33">
        <f t="shared" si="1"/>
        <v>436456.8645509384</v>
      </c>
      <c r="G49" s="33">
        <f t="shared" si="2"/>
        <v>695893.8988197424</v>
      </c>
      <c r="H49" s="48">
        <f t="shared" si="3"/>
        <v>1851700.0267673521</v>
      </c>
      <c r="I49" s="49">
        <f t="shared" si="4"/>
        <v>280650.73660332884</v>
      </c>
      <c r="J49" s="33">
        <f t="shared" si="5"/>
        <v>563543.1354490616</v>
      </c>
      <c r="K49" s="33">
        <f t="shared" si="6"/>
        <v>304106.1011802576</v>
      </c>
      <c r="L49" s="23">
        <f t="shared" si="7"/>
        <v>1148299.973232648</v>
      </c>
      <c r="M49" s="49">
        <f t="shared" si="8"/>
        <v>0</v>
      </c>
      <c r="N49" s="33">
        <f t="shared" si="9"/>
        <v>0</v>
      </c>
      <c r="O49" s="33">
        <f t="shared" si="10"/>
        <v>0</v>
      </c>
      <c r="P49" s="23">
        <f t="shared" si="11"/>
        <v>0</v>
      </c>
      <c r="Q49" s="55">
        <f t="shared" si="12"/>
        <v>0</v>
      </c>
      <c r="R49" s="49">
        <f t="shared" si="13"/>
        <v>0</v>
      </c>
      <c r="S49" s="33">
        <f t="shared" si="14"/>
        <v>0</v>
      </c>
      <c r="T49" s="56">
        <f t="shared" si="15"/>
        <v>0</v>
      </c>
      <c r="V49" s="63"/>
      <c r="W49" s="73"/>
      <c r="X49" s="33"/>
      <c r="Y49" s="33"/>
      <c r="Z49" s="33"/>
    </row>
    <row r="50" spans="1:26" ht="12.75">
      <c r="A50" s="2">
        <v>0.7998955409666233</v>
      </c>
      <c r="B50" s="2">
        <v>0.9854348332074037</v>
      </c>
      <c r="C50" s="2">
        <v>0.16682392991134254</v>
      </c>
      <c r="D50" s="9">
        <v>21</v>
      </c>
      <c r="E50" s="33">
        <f t="shared" si="0"/>
        <v>1230443.227486679</v>
      </c>
      <c r="F50" s="33">
        <f t="shared" si="1"/>
        <v>2627043.6387341623</v>
      </c>
      <c r="G50" s="33">
        <f t="shared" si="2"/>
        <v>397820.40050914424</v>
      </c>
      <c r="H50" s="48">
        <f t="shared" si="3"/>
        <v>4255307.266729985</v>
      </c>
      <c r="I50" s="49">
        <f t="shared" si="4"/>
        <v>-230443.2274866791</v>
      </c>
      <c r="J50" s="33">
        <f t="shared" si="5"/>
        <v>-1627043.6387341623</v>
      </c>
      <c r="K50" s="33">
        <f t="shared" si="6"/>
        <v>602179.5994908558</v>
      </c>
      <c r="L50" s="23">
        <f t="shared" si="7"/>
        <v>-1255307.2667299856</v>
      </c>
      <c r="M50" s="49">
        <f t="shared" si="8"/>
        <v>-230443.2274866791</v>
      </c>
      <c r="N50" s="33">
        <f t="shared" si="9"/>
        <v>-1627043.6387341623</v>
      </c>
      <c r="O50" s="33">
        <f t="shared" si="10"/>
        <v>0</v>
      </c>
      <c r="P50" s="23">
        <f t="shared" si="11"/>
        <v>-1857486.8662208414</v>
      </c>
      <c r="Q50" s="55">
        <f t="shared" si="12"/>
        <v>125530.72667299857</v>
      </c>
      <c r="R50" s="49">
        <f t="shared" si="13"/>
        <v>15573.572190111332</v>
      </c>
      <c r="S50" s="33">
        <f t="shared" si="14"/>
        <v>109957.15448288724</v>
      </c>
      <c r="T50" s="56">
        <f t="shared" si="15"/>
        <v>0</v>
      </c>
      <c r="V50" s="63"/>
      <c r="W50" s="73"/>
      <c r="X50" s="33"/>
      <c r="Y50" s="33"/>
      <c r="Z50" s="33"/>
    </row>
    <row r="51" spans="1:26" ht="12.75">
      <c r="A51" s="2">
        <v>0.5891426592950746</v>
      </c>
      <c r="B51" s="2">
        <v>0.18138393692753674</v>
      </c>
      <c r="C51" s="2">
        <v>0.5829715653382987</v>
      </c>
      <c r="D51" s="9">
        <v>22</v>
      </c>
      <c r="E51" s="33">
        <f t="shared" si="0"/>
        <v>1022859.4010661875</v>
      </c>
      <c r="F51" s="33">
        <f t="shared" si="1"/>
        <v>559869.3633380906</v>
      </c>
      <c r="G51" s="33">
        <f t="shared" si="2"/>
        <v>906332.4986428238</v>
      </c>
      <c r="H51" s="48">
        <f t="shared" si="3"/>
        <v>2489061.263047102</v>
      </c>
      <c r="I51" s="49">
        <f t="shared" si="4"/>
        <v>-22859.401066187536</v>
      </c>
      <c r="J51" s="33">
        <f t="shared" si="5"/>
        <v>440130.6366619094</v>
      </c>
      <c r="K51" s="33">
        <f t="shared" si="6"/>
        <v>93667.50135717622</v>
      </c>
      <c r="L51" s="23">
        <f t="shared" si="7"/>
        <v>510938.7369528981</v>
      </c>
      <c r="M51" s="49">
        <f t="shared" si="8"/>
        <v>-22859.401066187536</v>
      </c>
      <c r="N51" s="33">
        <f t="shared" si="9"/>
        <v>0</v>
      </c>
      <c r="O51" s="33">
        <f t="shared" si="10"/>
        <v>0</v>
      </c>
      <c r="P51" s="23">
        <f t="shared" si="11"/>
        <v>-22859.401066187536</v>
      </c>
      <c r="Q51" s="55">
        <f t="shared" si="12"/>
        <v>0</v>
      </c>
      <c r="R51" s="49">
        <f t="shared" si="13"/>
        <v>0</v>
      </c>
      <c r="S51" s="33">
        <f t="shared" si="14"/>
        <v>0</v>
      </c>
      <c r="T51" s="56">
        <f t="shared" si="15"/>
        <v>0</v>
      </c>
      <c r="V51" s="63"/>
      <c r="W51" s="73"/>
      <c r="X51" s="33"/>
      <c r="Y51" s="33"/>
      <c r="Z51" s="33"/>
    </row>
    <row r="52" spans="1:26" ht="12.75">
      <c r="A52" s="2">
        <v>0.5750701874319963</v>
      </c>
      <c r="B52" s="2">
        <v>0.9756377696360357</v>
      </c>
      <c r="C52" s="2">
        <v>0.9498625955061835</v>
      </c>
      <c r="D52" s="9">
        <v>23</v>
      </c>
      <c r="E52" s="33">
        <f t="shared" si="0"/>
        <v>1011859.0285234079</v>
      </c>
      <c r="F52" s="33">
        <f t="shared" si="1"/>
        <v>2364336.5242987424</v>
      </c>
      <c r="G52" s="33">
        <f t="shared" si="2"/>
        <v>2473084.037847725</v>
      </c>
      <c r="H52" s="48">
        <f t="shared" si="3"/>
        <v>5849279.590669876</v>
      </c>
      <c r="I52" s="49">
        <f t="shared" si="4"/>
        <v>-11859.028523407876</v>
      </c>
      <c r="J52" s="33">
        <f t="shared" si="5"/>
        <v>-1364336.5242987424</v>
      </c>
      <c r="K52" s="33">
        <f t="shared" si="6"/>
        <v>-1473084.0378477252</v>
      </c>
      <c r="L52" s="23">
        <f t="shared" si="7"/>
        <v>-2849279.5906698755</v>
      </c>
      <c r="M52" s="49">
        <f t="shared" si="8"/>
        <v>-11859.028523407876</v>
      </c>
      <c r="N52" s="33">
        <f t="shared" si="9"/>
        <v>-1364336.5242987424</v>
      </c>
      <c r="O52" s="33">
        <f t="shared" si="10"/>
        <v>-1473084.0378477252</v>
      </c>
      <c r="P52" s="23">
        <f t="shared" si="11"/>
        <v>-2849279.5906698755</v>
      </c>
      <c r="Q52" s="55">
        <f t="shared" si="12"/>
        <v>594783.8772009627</v>
      </c>
      <c r="R52" s="49">
        <f t="shared" si="13"/>
        <v>2475.55873003359</v>
      </c>
      <c r="S52" s="33">
        <f t="shared" si="14"/>
        <v>284803.69928825006</v>
      </c>
      <c r="T52" s="56">
        <f t="shared" si="15"/>
        <v>307504.6191826791</v>
      </c>
      <c r="V52" s="63"/>
      <c r="W52" s="73"/>
      <c r="X52" s="33"/>
      <c r="Y52" s="33"/>
      <c r="Z52" s="33"/>
    </row>
    <row r="53" spans="1:26" ht="12.75">
      <c r="A53" s="2">
        <v>0.811877466227763</v>
      </c>
      <c r="B53" s="2">
        <v>0.6599228228606462</v>
      </c>
      <c r="C53" s="2">
        <v>0.31337031440618723</v>
      </c>
      <c r="D53" s="9">
        <v>24</v>
      </c>
      <c r="E53" s="33">
        <f t="shared" si="0"/>
        <v>1246638.6041832664</v>
      </c>
      <c r="F53" s="33">
        <f t="shared" si="1"/>
        <v>1084507.8114977914</v>
      </c>
      <c r="G53" s="33">
        <f t="shared" si="2"/>
        <v>556869.8791293384</v>
      </c>
      <c r="H53" s="48">
        <f t="shared" si="3"/>
        <v>2888016.294810396</v>
      </c>
      <c r="I53" s="49">
        <f t="shared" si="4"/>
        <v>-246638.6041832664</v>
      </c>
      <c r="J53" s="33">
        <f t="shared" si="5"/>
        <v>-84507.81149779144</v>
      </c>
      <c r="K53" s="33">
        <f t="shared" si="6"/>
        <v>443130.1208706616</v>
      </c>
      <c r="L53" s="23">
        <f t="shared" si="7"/>
        <v>111983.70518960373</v>
      </c>
      <c r="M53" s="49">
        <f t="shared" si="8"/>
        <v>-246638.6041832664</v>
      </c>
      <c r="N53" s="33">
        <f t="shared" si="9"/>
        <v>-84507.81149779144</v>
      </c>
      <c r="O53" s="33">
        <f t="shared" si="10"/>
        <v>0</v>
      </c>
      <c r="P53" s="23">
        <f t="shared" si="11"/>
        <v>-331146.41568105784</v>
      </c>
      <c r="Q53" s="55">
        <f t="shared" si="12"/>
        <v>0</v>
      </c>
      <c r="R53" s="49">
        <f t="shared" si="13"/>
        <v>0</v>
      </c>
      <c r="S53" s="33">
        <f t="shared" si="14"/>
        <v>0</v>
      </c>
      <c r="T53" s="56">
        <f t="shared" si="15"/>
        <v>0</v>
      </c>
      <c r="V53" s="63"/>
      <c r="W53" s="73"/>
      <c r="X53" s="33"/>
      <c r="Y53" s="33"/>
      <c r="Z53" s="33"/>
    </row>
    <row r="54" spans="1:26" ht="12.75">
      <c r="A54" s="2">
        <v>0.8211847831648218</v>
      </c>
      <c r="B54" s="2">
        <v>0.06708246171486376</v>
      </c>
      <c r="C54" s="2">
        <v>0.028183501677000844</v>
      </c>
      <c r="D54" s="9">
        <v>25</v>
      </c>
      <c r="E54" s="33">
        <f t="shared" si="0"/>
        <v>1259817.528429655</v>
      </c>
      <c r="F54" s="33">
        <f t="shared" si="1"/>
        <v>417304.52323710884</v>
      </c>
      <c r="G54" s="33">
        <f t="shared" si="2"/>
        <v>205824.55261123425</v>
      </c>
      <c r="H54" s="48">
        <f t="shared" si="3"/>
        <v>1882946.6042779977</v>
      </c>
      <c r="I54" s="49">
        <f t="shared" si="4"/>
        <v>-259817.5284296549</v>
      </c>
      <c r="J54" s="33">
        <f t="shared" si="5"/>
        <v>582695.4767628912</v>
      </c>
      <c r="K54" s="33">
        <f t="shared" si="6"/>
        <v>794175.4473887658</v>
      </c>
      <c r="L54" s="23">
        <f t="shared" si="7"/>
        <v>1117053.395722002</v>
      </c>
      <c r="M54" s="49">
        <f t="shared" si="8"/>
        <v>-259817.5284296549</v>
      </c>
      <c r="N54" s="33">
        <f t="shared" si="9"/>
        <v>0</v>
      </c>
      <c r="O54" s="33">
        <f t="shared" si="10"/>
        <v>0</v>
      </c>
      <c r="P54" s="23">
        <f t="shared" si="11"/>
        <v>-259817.5284296549</v>
      </c>
      <c r="Q54" s="55">
        <f t="shared" si="12"/>
        <v>0</v>
      </c>
      <c r="R54" s="49">
        <f t="shared" si="13"/>
        <v>0</v>
      </c>
      <c r="S54" s="33">
        <f t="shared" si="14"/>
        <v>0</v>
      </c>
      <c r="T54" s="56">
        <f t="shared" si="15"/>
        <v>0</v>
      </c>
      <c r="V54" s="63"/>
      <c r="W54" s="73"/>
      <c r="X54" s="33"/>
      <c r="Y54" s="33"/>
      <c r="Z54" s="33"/>
    </row>
    <row r="55" spans="1:26" ht="12.75">
      <c r="A55" s="2">
        <v>0.0014969698252885744</v>
      </c>
      <c r="B55" s="2">
        <v>0.9130676541590887</v>
      </c>
      <c r="C55" s="2">
        <v>0.4487584964105986</v>
      </c>
      <c r="D55" s="9">
        <v>26</v>
      </c>
      <c r="E55" s="33">
        <f t="shared" si="0"/>
        <v>392386.5444026839</v>
      </c>
      <c r="F55" s="33">
        <f t="shared" si="1"/>
        <v>1741845.3024749428</v>
      </c>
      <c r="G55" s="33">
        <f t="shared" si="2"/>
        <v>715224.3293506119</v>
      </c>
      <c r="H55" s="48">
        <f t="shared" si="3"/>
        <v>2849456.1762282383</v>
      </c>
      <c r="I55" s="49">
        <f t="shared" si="4"/>
        <v>607613.4555973161</v>
      </c>
      <c r="J55" s="33">
        <f t="shared" si="5"/>
        <v>-741845.3024749428</v>
      </c>
      <c r="K55" s="33">
        <f t="shared" si="6"/>
        <v>284775.6706493881</v>
      </c>
      <c r="L55" s="23">
        <f t="shared" si="7"/>
        <v>150543.8237717615</v>
      </c>
      <c r="M55" s="49">
        <f t="shared" si="8"/>
        <v>0</v>
      </c>
      <c r="N55" s="33">
        <f t="shared" si="9"/>
        <v>-741845.3024749428</v>
      </c>
      <c r="O55" s="33">
        <f t="shared" si="10"/>
        <v>0</v>
      </c>
      <c r="P55" s="23">
        <f t="shared" si="11"/>
        <v>-741845.3024749428</v>
      </c>
      <c r="Q55" s="55">
        <f t="shared" si="12"/>
        <v>0</v>
      </c>
      <c r="R55" s="49">
        <f t="shared" si="13"/>
        <v>0</v>
      </c>
      <c r="S55" s="33">
        <f t="shared" si="14"/>
        <v>0</v>
      </c>
      <c r="T55" s="56">
        <f t="shared" si="15"/>
        <v>0</v>
      </c>
      <c r="V55" s="63"/>
      <c r="W55" s="73"/>
      <c r="X55" s="33"/>
      <c r="Y55" s="33"/>
      <c r="Z55" s="33"/>
    </row>
    <row r="56" spans="1:26" ht="12.75">
      <c r="A56" s="2">
        <v>0.4685202484890212</v>
      </c>
      <c r="B56" s="2">
        <v>0.548687410677057</v>
      </c>
      <c r="C56" s="2">
        <v>0.8703872593763311</v>
      </c>
      <c r="D56" s="9">
        <v>27</v>
      </c>
      <c r="E56" s="33">
        <f t="shared" si="0"/>
        <v>933609.4927133383</v>
      </c>
      <c r="F56" s="33">
        <f t="shared" si="1"/>
        <v>938167.1843192894</v>
      </c>
      <c r="G56" s="33">
        <f t="shared" si="2"/>
        <v>1724188.5779752473</v>
      </c>
      <c r="H56" s="48">
        <f t="shared" si="3"/>
        <v>3595965.255007875</v>
      </c>
      <c r="I56" s="49">
        <f t="shared" si="4"/>
        <v>66390.50728666165</v>
      </c>
      <c r="J56" s="33">
        <f t="shared" si="5"/>
        <v>61832.8156807106</v>
      </c>
      <c r="K56" s="33">
        <f t="shared" si="6"/>
        <v>-724188.5779752473</v>
      </c>
      <c r="L56" s="23">
        <f t="shared" si="7"/>
        <v>-595965.255007875</v>
      </c>
      <c r="M56" s="49">
        <f t="shared" si="8"/>
        <v>0</v>
      </c>
      <c r="N56" s="33">
        <f t="shared" si="9"/>
        <v>0</v>
      </c>
      <c r="O56" s="33">
        <f t="shared" si="10"/>
        <v>-724188.5779752473</v>
      </c>
      <c r="P56" s="23">
        <f t="shared" si="11"/>
        <v>-724188.5779752473</v>
      </c>
      <c r="Q56" s="55">
        <f t="shared" si="12"/>
        <v>59596.52550078751</v>
      </c>
      <c r="R56" s="49">
        <f t="shared" si="13"/>
        <v>0</v>
      </c>
      <c r="S56" s="33">
        <f t="shared" si="14"/>
        <v>0</v>
      </c>
      <c r="T56" s="56">
        <f t="shared" si="15"/>
        <v>59596.52550078751</v>
      </c>
      <c r="V56" s="63"/>
      <c r="W56" s="73"/>
      <c r="X56" s="33"/>
      <c r="Y56" s="33"/>
      <c r="Z56" s="33"/>
    </row>
    <row r="57" spans="1:26" ht="12.75">
      <c r="A57" s="2">
        <v>0.284601334947749</v>
      </c>
      <c r="B57" s="2">
        <v>0.2810375218426737</v>
      </c>
      <c r="C57" s="2">
        <v>0.2808290168986134</v>
      </c>
      <c r="D57" s="9">
        <v>28</v>
      </c>
      <c r="E57" s="33">
        <f t="shared" si="0"/>
        <v>805922.3767088843</v>
      </c>
      <c r="F57" s="33">
        <f t="shared" si="1"/>
        <v>660418.8253152079</v>
      </c>
      <c r="G57" s="33">
        <f t="shared" si="2"/>
        <v>521385.09255237825</v>
      </c>
      <c r="H57" s="48">
        <f t="shared" si="3"/>
        <v>1987726.2945764705</v>
      </c>
      <c r="I57" s="49">
        <f t="shared" si="4"/>
        <v>194077.62329111574</v>
      </c>
      <c r="J57" s="33">
        <f t="shared" si="5"/>
        <v>339581.17468479206</v>
      </c>
      <c r="K57" s="33">
        <f t="shared" si="6"/>
        <v>478614.90744762175</v>
      </c>
      <c r="L57" s="23">
        <f t="shared" si="7"/>
        <v>1012273.7054235295</v>
      </c>
      <c r="M57" s="49">
        <f t="shared" si="8"/>
        <v>0</v>
      </c>
      <c r="N57" s="33">
        <f t="shared" si="9"/>
        <v>0</v>
      </c>
      <c r="O57" s="33">
        <f t="shared" si="10"/>
        <v>0</v>
      </c>
      <c r="P57" s="23">
        <f t="shared" si="11"/>
        <v>0</v>
      </c>
      <c r="Q57" s="55">
        <f t="shared" si="12"/>
        <v>0</v>
      </c>
      <c r="R57" s="49">
        <f t="shared" si="13"/>
        <v>0</v>
      </c>
      <c r="S57" s="33">
        <f t="shared" si="14"/>
        <v>0</v>
      </c>
      <c r="T57" s="56">
        <f t="shared" si="15"/>
        <v>0</v>
      </c>
      <c r="V57" s="63"/>
      <c r="W57" s="73"/>
      <c r="X57" s="33"/>
      <c r="Y57" s="33"/>
      <c r="Z57" s="33"/>
    </row>
    <row r="58" spans="1:26" ht="12.75">
      <c r="A58" s="2">
        <v>0.23310196128213057</v>
      </c>
      <c r="B58" s="2">
        <v>0.5056887518042821</v>
      </c>
      <c r="C58" s="2">
        <v>0.5805584698542807</v>
      </c>
      <c r="D58" s="9">
        <v>29</v>
      </c>
      <c r="E58" s="33">
        <f t="shared" si="0"/>
        <v>768280.1633159518</v>
      </c>
      <c r="F58" s="33">
        <f t="shared" si="1"/>
        <v>888811.6214538044</v>
      </c>
      <c r="G58" s="33">
        <f t="shared" si="2"/>
        <v>902420.816518841</v>
      </c>
      <c r="H58" s="48">
        <f t="shared" si="3"/>
        <v>2559512.601288597</v>
      </c>
      <c r="I58" s="49">
        <f t="shared" si="4"/>
        <v>231719.83668404818</v>
      </c>
      <c r="J58" s="33">
        <f t="shared" si="5"/>
        <v>111188.37854619557</v>
      </c>
      <c r="K58" s="33">
        <f t="shared" si="6"/>
        <v>97579.18348115904</v>
      </c>
      <c r="L58" s="23">
        <f t="shared" si="7"/>
        <v>440487.3987114028</v>
      </c>
      <c r="M58" s="49">
        <f t="shared" si="8"/>
        <v>0</v>
      </c>
      <c r="N58" s="33">
        <f t="shared" si="9"/>
        <v>0</v>
      </c>
      <c r="O58" s="33">
        <f t="shared" si="10"/>
        <v>0</v>
      </c>
      <c r="P58" s="23">
        <f t="shared" si="11"/>
        <v>0</v>
      </c>
      <c r="Q58" s="55">
        <f t="shared" si="12"/>
        <v>0</v>
      </c>
      <c r="R58" s="49">
        <f t="shared" si="13"/>
        <v>0</v>
      </c>
      <c r="S58" s="33">
        <f t="shared" si="14"/>
        <v>0</v>
      </c>
      <c r="T58" s="56">
        <f t="shared" si="15"/>
        <v>0</v>
      </c>
      <c r="V58" s="63"/>
      <c r="W58" s="73"/>
      <c r="X58" s="33"/>
      <c r="Y58" s="33"/>
      <c r="Z58" s="33"/>
    </row>
    <row r="59" spans="1:26" ht="12.75">
      <c r="A59" s="2">
        <v>0.8760594388909819</v>
      </c>
      <c r="B59" s="2">
        <v>0.9910763483334657</v>
      </c>
      <c r="C59" s="2">
        <v>0.572143982966594</v>
      </c>
      <c r="D59" s="9">
        <v>30</v>
      </c>
      <c r="E59" s="33">
        <f t="shared" si="0"/>
        <v>1352092.4825078242</v>
      </c>
      <c r="F59" s="33">
        <f t="shared" si="1"/>
        <v>2884597.7608206556</v>
      </c>
      <c r="G59" s="33">
        <f t="shared" si="2"/>
        <v>888949.0671422922</v>
      </c>
      <c r="H59" s="48">
        <f t="shared" si="3"/>
        <v>5125639.310470772</v>
      </c>
      <c r="I59" s="49">
        <f t="shared" si="4"/>
        <v>-352092.4825078242</v>
      </c>
      <c r="J59" s="33">
        <f t="shared" si="5"/>
        <v>-1884597.7608206556</v>
      </c>
      <c r="K59" s="33">
        <f t="shared" si="6"/>
        <v>111050.93285770784</v>
      </c>
      <c r="L59" s="23">
        <f t="shared" si="7"/>
        <v>-2125639.310470772</v>
      </c>
      <c r="M59" s="49">
        <f t="shared" si="8"/>
        <v>-352092.4825078242</v>
      </c>
      <c r="N59" s="33">
        <f t="shared" si="9"/>
        <v>-1884597.7608206556</v>
      </c>
      <c r="O59" s="33">
        <f t="shared" si="10"/>
        <v>0</v>
      </c>
      <c r="P59" s="23">
        <f t="shared" si="11"/>
        <v>-2236690.24332848</v>
      </c>
      <c r="Q59" s="55">
        <f t="shared" si="12"/>
        <v>377691.79314123164</v>
      </c>
      <c r="R59" s="49">
        <f t="shared" si="13"/>
        <v>59455.0101278365</v>
      </c>
      <c r="S59" s="33">
        <f t="shared" si="14"/>
        <v>318236.7830133951</v>
      </c>
      <c r="T59" s="56">
        <f t="shared" si="15"/>
        <v>0</v>
      </c>
      <c r="V59" s="63"/>
      <c r="W59" s="73"/>
      <c r="X59" s="33"/>
      <c r="Y59" s="33"/>
      <c r="Z59" s="33"/>
    </row>
    <row r="60" spans="1:26" ht="12.75">
      <c r="A60" s="2">
        <v>0.23738371491934895</v>
      </c>
      <c r="B60" s="2">
        <v>0.5567912229260747</v>
      </c>
      <c r="C60" s="2">
        <v>0.4579273569800897</v>
      </c>
      <c r="D60" s="9">
        <v>31</v>
      </c>
      <c r="E60" s="33">
        <f t="shared" si="0"/>
        <v>771496.5262131908</v>
      </c>
      <c r="F60" s="33">
        <f t="shared" si="1"/>
        <v>947829.5063435814</v>
      </c>
      <c r="G60" s="33">
        <f t="shared" si="2"/>
        <v>726904.8358760219</v>
      </c>
      <c r="H60" s="48">
        <f t="shared" si="3"/>
        <v>2446230.868432794</v>
      </c>
      <c r="I60" s="49">
        <f t="shared" si="4"/>
        <v>228503.47378680925</v>
      </c>
      <c r="J60" s="33">
        <f t="shared" si="5"/>
        <v>52170.493656418636</v>
      </c>
      <c r="K60" s="33">
        <f t="shared" si="6"/>
        <v>273095.1641239781</v>
      </c>
      <c r="L60" s="23">
        <f t="shared" si="7"/>
        <v>553769.131567206</v>
      </c>
      <c r="M60" s="49">
        <f t="shared" si="8"/>
        <v>0</v>
      </c>
      <c r="N60" s="33">
        <f t="shared" si="9"/>
        <v>0</v>
      </c>
      <c r="O60" s="33">
        <f t="shared" si="10"/>
        <v>0</v>
      </c>
      <c r="P60" s="23">
        <f t="shared" si="11"/>
        <v>0</v>
      </c>
      <c r="Q60" s="55">
        <f t="shared" si="12"/>
        <v>0</v>
      </c>
      <c r="R60" s="49">
        <f t="shared" si="13"/>
        <v>0</v>
      </c>
      <c r="S60" s="33">
        <f t="shared" si="14"/>
        <v>0</v>
      </c>
      <c r="T60" s="56">
        <f t="shared" si="15"/>
        <v>0</v>
      </c>
      <c r="V60" s="63"/>
      <c r="W60" s="73"/>
      <c r="X60" s="33"/>
      <c r="Y60" s="33"/>
      <c r="Z60" s="33"/>
    </row>
    <row r="61" spans="1:26" ht="12.75">
      <c r="A61" s="2">
        <v>0.5158999014607835</v>
      </c>
      <c r="B61" s="2">
        <v>0.8642592463543703</v>
      </c>
      <c r="C61" s="2">
        <v>0.1013854462711814</v>
      </c>
      <c r="D61" s="9">
        <v>32</v>
      </c>
      <c r="E61" s="33">
        <f t="shared" si="0"/>
        <v>967499.5781398994</v>
      </c>
      <c r="F61" s="33">
        <f t="shared" si="1"/>
        <v>1529328.2742180305</v>
      </c>
      <c r="G61" s="33">
        <f t="shared" si="2"/>
        <v>320912.18607559724</v>
      </c>
      <c r="H61" s="48">
        <f t="shared" si="3"/>
        <v>2817740.038433527</v>
      </c>
      <c r="I61" s="49">
        <f t="shared" si="4"/>
        <v>32500.421860100585</v>
      </c>
      <c r="J61" s="33">
        <f t="shared" si="5"/>
        <v>-529328.2742180305</v>
      </c>
      <c r="K61" s="33">
        <f t="shared" si="6"/>
        <v>679087.8139244027</v>
      </c>
      <c r="L61" s="23">
        <f t="shared" si="7"/>
        <v>182259.96156647278</v>
      </c>
      <c r="M61" s="49">
        <f t="shared" si="8"/>
        <v>0</v>
      </c>
      <c r="N61" s="33">
        <f t="shared" si="9"/>
        <v>-529328.2742180305</v>
      </c>
      <c r="O61" s="33">
        <f t="shared" si="10"/>
        <v>0</v>
      </c>
      <c r="P61" s="23">
        <f t="shared" si="11"/>
        <v>-529328.2742180305</v>
      </c>
      <c r="Q61" s="55">
        <f t="shared" si="12"/>
        <v>0</v>
      </c>
      <c r="R61" s="49">
        <f t="shared" si="13"/>
        <v>0</v>
      </c>
      <c r="S61" s="33">
        <f t="shared" si="14"/>
        <v>0</v>
      </c>
      <c r="T61" s="56">
        <f t="shared" si="15"/>
        <v>0</v>
      </c>
      <c r="V61" s="63"/>
      <c r="W61" s="73"/>
      <c r="X61" s="33"/>
      <c r="Y61" s="33"/>
      <c r="Z61" s="33"/>
    </row>
    <row r="62" spans="1:26" ht="12.75">
      <c r="A62" s="2">
        <v>0.9177948292725377</v>
      </c>
      <c r="B62" s="2">
        <v>0.8743452855932308</v>
      </c>
      <c r="C62" s="2">
        <v>0.15637681111939106</v>
      </c>
      <c r="D62" s="9">
        <v>33</v>
      </c>
      <c r="E62" s="33">
        <f aca="true" t="shared" si="16" ref="E62:E93">LOGINV(A62,E$4,E$5)</f>
        <v>1450802.9160148923</v>
      </c>
      <c r="F62" s="33">
        <f aca="true" t="shared" si="17" ref="F62:F93">LOGINV(B62,F$4,F$5)</f>
        <v>1566098.267449179</v>
      </c>
      <c r="G62" s="33">
        <f aca="true" t="shared" si="18" ref="G62:G93">LOGINV(C62,G$4,G$5)</f>
        <v>386113.98225433123</v>
      </c>
      <c r="H62" s="48">
        <f aca="true" t="shared" si="19" ref="H62:H93">SUM(E62:G62)</f>
        <v>3403015.1657184027</v>
      </c>
      <c r="I62" s="49">
        <f aca="true" t="shared" si="20" ref="I62:I93">E$13-E62</f>
        <v>-450802.9160148923</v>
      </c>
      <c r="J62" s="33">
        <f aca="true" t="shared" si="21" ref="J62:J93">F$13-F62</f>
        <v>-566098.267449179</v>
      </c>
      <c r="K62" s="33">
        <f aca="true" t="shared" si="22" ref="K62:K93">G$13-G62</f>
        <v>613886.0177456688</v>
      </c>
      <c r="L62" s="23">
        <f aca="true" t="shared" si="23" ref="L62:L93">SUM(I62:K62)</f>
        <v>-403015.1657184025</v>
      </c>
      <c r="M62" s="49">
        <f aca="true" t="shared" si="24" ref="M62:M93">MIN(I62,0)</f>
        <v>-450802.9160148923</v>
      </c>
      <c r="N62" s="33">
        <f aca="true" t="shared" si="25" ref="N62:N93">MIN(J62,0)</f>
        <v>-566098.267449179</v>
      </c>
      <c r="O62" s="33">
        <f aca="true" t="shared" si="26" ref="O62:O93">MIN(K62,0)</f>
        <v>0</v>
      </c>
      <c r="P62" s="23">
        <f aca="true" t="shared" si="27" ref="P62:P93">SUM(M62:O62)</f>
        <v>-1016901.1834640712</v>
      </c>
      <c r="Q62" s="55">
        <f aca="true" t="shared" si="28" ref="Q62:Q93">IF(L62&gt;0,0,MIN(P$9,-L62)*$M$7+MAX(0,-L62-P$9)*$M$8)</f>
        <v>40301.51657184025</v>
      </c>
      <c r="R62" s="49">
        <f aca="true" t="shared" si="29" ref="R62:R93">IF($P62&lt;&gt;0,$Q62*M62/$P62,0)</f>
        <v>17866.083239788062</v>
      </c>
      <c r="S62" s="33">
        <f aca="true" t="shared" si="30" ref="S62:S93">IF($P62&lt;&gt;0,$Q62*N62/$P62,0)</f>
        <v>22435.433332052187</v>
      </c>
      <c r="T62" s="56">
        <f aca="true" t="shared" si="31" ref="T62:T93">IF($P62&lt;&gt;0,$Q62*O62/$P62,0)</f>
        <v>0</v>
      </c>
      <c r="V62" s="63"/>
      <c r="W62" s="73"/>
      <c r="X62" s="33"/>
      <c r="Y62" s="33"/>
      <c r="Z62" s="33"/>
    </row>
    <row r="63" spans="1:26" ht="12.75">
      <c r="A63" s="2">
        <v>0.9879890035395713</v>
      </c>
      <c r="B63" s="2">
        <v>0.2513307621298235</v>
      </c>
      <c r="C63" s="2">
        <v>0.5307418769968504</v>
      </c>
      <c r="D63" s="9">
        <v>34</v>
      </c>
      <c r="E63" s="33">
        <f t="shared" si="16"/>
        <v>1881432.0102723308</v>
      </c>
      <c r="F63" s="33">
        <f t="shared" si="17"/>
        <v>631186.4629840052</v>
      </c>
      <c r="G63" s="33">
        <f t="shared" si="18"/>
        <v>826127.9746136313</v>
      </c>
      <c r="H63" s="48">
        <f t="shared" si="19"/>
        <v>3338746.447869967</v>
      </c>
      <c r="I63" s="49">
        <f t="shared" si="20"/>
        <v>-881432.0102723308</v>
      </c>
      <c r="J63" s="33">
        <f t="shared" si="21"/>
        <v>368813.5370159948</v>
      </c>
      <c r="K63" s="33">
        <f t="shared" si="22"/>
        <v>173872.02538636874</v>
      </c>
      <c r="L63" s="23">
        <f t="shared" si="23"/>
        <v>-338746.4478699673</v>
      </c>
      <c r="M63" s="49">
        <f t="shared" si="24"/>
        <v>-881432.0102723308</v>
      </c>
      <c r="N63" s="33">
        <f t="shared" si="25"/>
        <v>0</v>
      </c>
      <c r="O63" s="33">
        <f t="shared" si="26"/>
        <v>0</v>
      </c>
      <c r="P63" s="23">
        <f t="shared" si="27"/>
        <v>-881432.0102723308</v>
      </c>
      <c r="Q63" s="55">
        <f t="shared" si="28"/>
        <v>33874.64478699673</v>
      </c>
      <c r="R63" s="49">
        <f t="shared" si="29"/>
        <v>33874.64478699673</v>
      </c>
      <c r="S63" s="33">
        <f t="shared" si="30"/>
        <v>0</v>
      </c>
      <c r="T63" s="56">
        <f t="shared" si="31"/>
        <v>0</v>
      </c>
      <c r="V63" s="63"/>
      <c r="W63" s="73"/>
      <c r="X63" s="33"/>
      <c r="Y63" s="33"/>
      <c r="Z63" s="33"/>
    </row>
    <row r="64" spans="1:26" ht="12.75">
      <c r="A64" s="2">
        <v>0.6273009860675947</v>
      </c>
      <c r="B64" s="2">
        <v>0.9343111698471258</v>
      </c>
      <c r="C64" s="2">
        <v>0.08132606862258829</v>
      </c>
      <c r="D64" s="9">
        <v>35</v>
      </c>
      <c r="E64" s="33">
        <f t="shared" si="16"/>
        <v>1053811.9364686816</v>
      </c>
      <c r="F64" s="33">
        <f t="shared" si="17"/>
        <v>1876382.4751380957</v>
      </c>
      <c r="G64" s="33">
        <f t="shared" si="18"/>
        <v>294538.670732138</v>
      </c>
      <c r="H64" s="48">
        <f t="shared" si="19"/>
        <v>3224733.082338915</v>
      </c>
      <c r="I64" s="49">
        <f t="shared" si="20"/>
        <v>-53811.93646868155</v>
      </c>
      <c r="J64" s="33">
        <f t="shared" si="21"/>
        <v>-876382.4751380957</v>
      </c>
      <c r="K64" s="33">
        <f t="shared" si="22"/>
        <v>705461.329267862</v>
      </c>
      <c r="L64" s="23">
        <f t="shared" si="23"/>
        <v>-224733.0823389152</v>
      </c>
      <c r="M64" s="49">
        <f t="shared" si="24"/>
        <v>-53811.93646868155</v>
      </c>
      <c r="N64" s="33">
        <f t="shared" si="25"/>
        <v>-876382.4751380957</v>
      </c>
      <c r="O64" s="33">
        <f t="shared" si="26"/>
        <v>0</v>
      </c>
      <c r="P64" s="23">
        <f t="shared" si="27"/>
        <v>-930194.4116067772</v>
      </c>
      <c r="Q64" s="55">
        <f t="shared" si="28"/>
        <v>22473.308233891523</v>
      </c>
      <c r="R64" s="49">
        <f t="shared" si="29"/>
        <v>1300.0854658267845</v>
      </c>
      <c r="S64" s="33">
        <f t="shared" si="30"/>
        <v>21173.222768064737</v>
      </c>
      <c r="T64" s="56">
        <f t="shared" si="31"/>
        <v>0</v>
      </c>
      <c r="V64" s="63"/>
      <c r="W64" s="73"/>
      <c r="X64" s="33"/>
      <c r="Y64" s="33"/>
      <c r="Z64" s="33"/>
    </row>
    <row r="65" spans="1:26" ht="12.75">
      <c r="A65" s="2">
        <v>0.9146469424395749</v>
      </c>
      <c r="B65" s="2">
        <v>0.9589486990650418</v>
      </c>
      <c r="C65" s="2">
        <v>0.0465005177751765</v>
      </c>
      <c r="D65" s="9">
        <v>36</v>
      </c>
      <c r="E65" s="33">
        <f t="shared" si="16"/>
        <v>1441928.6182272686</v>
      </c>
      <c r="F65" s="33">
        <f t="shared" si="17"/>
        <v>2104982.657599237</v>
      </c>
      <c r="G65" s="33">
        <f t="shared" si="18"/>
        <v>241510.40173086847</v>
      </c>
      <c r="H65" s="48">
        <f t="shared" si="19"/>
        <v>3788421.677557374</v>
      </c>
      <c r="I65" s="49">
        <f t="shared" si="20"/>
        <v>-441928.61822726857</v>
      </c>
      <c r="J65" s="33">
        <f t="shared" si="21"/>
        <v>-1104982.6575992368</v>
      </c>
      <c r="K65" s="33">
        <f t="shared" si="22"/>
        <v>758489.5982691315</v>
      </c>
      <c r="L65" s="23">
        <f t="shared" si="23"/>
        <v>-788421.6775573739</v>
      </c>
      <c r="M65" s="49">
        <f t="shared" si="24"/>
        <v>-441928.61822726857</v>
      </c>
      <c r="N65" s="33">
        <f t="shared" si="25"/>
        <v>-1104982.6575992368</v>
      </c>
      <c r="O65" s="33">
        <f t="shared" si="26"/>
        <v>0</v>
      </c>
      <c r="P65" s="23">
        <f t="shared" si="27"/>
        <v>-1546911.2758265054</v>
      </c>
      <c r="Q65" s="55">
        <f t="shared" si="28"/>
        <v>78842.16775573739</v>
      </c>
      <c r="R65" s="49">
        <f t="shared" si="29"/>
        <v>22523.987509056933</v>
      </c>
      <c r="S65" s="33">
        <f t="shared" si="30"/>
        <v>56318.18024668045</v>
      </c>
      <c r="T65" s="56">
        <f t="shared" si="31"/>
        <v>0</v>
      </c>
      <c r="V65" s="63"/>
      <c r="W65" s="73"/>
      <c r="X65" s="33"/>
      <c r="Y65" s="33"/>
      <c r="Z65" s="33"/>
    </row>
    <row r="66" spans="1:26" ht="12.75">
      <c r="A66" s="2">
        <v>0.8929120700083824</v>
      </c>
      <c r="B66" s="2">
        <v>0.5007665523230838</v>
      </c>
      <c r="C66" s="2">
        <v>0.23963736500558586</v>
      </c>
      <c r="D66" s="9">
        <v>37</v>
      </c>
      <c r="E66" s="33">
        <f t="shared" si="16"/>
        <v>1387702.3057810836</v>
      </c>
      <c r="F66" s="33">
        <f t="shared" si="17"/>
        <v>883345.1525225247</v>
      </c>
      <c r="G66" s="33">
        <f t="shared" si="18"/>
        <v>477004.81971318764</v>
      </c>
      <c r="H66" s="48">
        <f t="shared" si="19"/>
        <v>2748052.2780167963</v>
      </c>
      <c r="I66" s="49">
        <f t="shared" si="20"/>
        <v>-387702.30578108365</v>
      </c>
      <c r="J66" s="33">
        <f t="shared" si="21"/>
        <v>116654.8474774753</v>
      </c>
      <c r="K66" s="33">
        <f t="shared" si="22"/>
        <v>522995.18028681236</v>
      </c>
      <c r="L66" s="23">
        <f t="shared" si="23"/>
        <v>251947.721983204</v>
      </c>
      <c r="M66" s="49">
        <f t="shared" si="24"/>
        <v>-387702.30578108365</v>
      </c>
      <c r="N66" s="33">
        <f t="shared" si="25"/>
        <v>0</v>
      </c>
      <c r="O66" s="33">
        <f t="shared" si="26"/>
        <v>0</v>
      </c>
      <c r="P66" s="23">
        <f t="shared" si="27"/>
        <v>-387702.30578108365</v>
      </c>
      <c r="Q66" s="55">
        <f t="shared" si="28"/>
        <v>0</v>
      </c>
      <c r="R66" s="49">
        <f t="shared" si="29"/>
        <v>0</v>
      </c>
      <c r="S66" s="33">
        <f t="shared" si="30"/>
        <v>0</v>
      </c>
      <c r="T66" s="56">
        <f t="shared" si="31"/>
        <v>0</v>
      </c>
      <c r="V66" s="63"/>
      <c r="W66" s="73"/>
      <c r="X66" s="33"/>
      <c r="Y66" s="33"/>
      <c r="Z66" s="33"/>
    </row>
    <row r="67" spans="1:26" ht="12.75">
      <c r="A67" s="2">
        <v>0.6898887198586936</v>
      </c>
      <c r="B67" s="2">
        <v>0.6084447322298434</v>
      </c>
      <c r="C67" s="2">
        <v>0.7470422292921315</v>
      </c>
      <c r="D67" s="9">
        <v>38</v>
      </c>
      <c r="E67" s="33">
        <f t="shared" si="16"/>
        <v>1109223.7916350996</v>
      </c>
      <c r="F67" s="33">
        <f t="shared" si="17"/>
        <v>1012714.0221609053</v>
      </c>
      <c r="G67" s="33">
        <f t="shared" si="18"/>
        <v>1246884.081905644</v>
      </c>
      <c r="H67" s="48">
        <f t="shared" si="19"/>
        <v>3368821.8957016487</v>
      </c>
      <c r="I67" s="49">
        <f t="shared" si="20"/>
        <v>-109223.79163509957</v>
      </c>
      <c r="J67" s="33">
        <f t="shared" si="21"/>
        <v>-12714.022160905297</v>
      </c>
      <c r="K67" s="33">
        <f t="shared" si="22"/>
        <v>-246884.08190564392</v>
      </c>
      <c r="L67" s="23">
        <f t="shared" si="23"/>
        <v>-368821.8957016488</v>
      </c>
      <c r="M67" s="49">
        <f t="shared" si="24"/>
        <v>-109223.79163509957</v>
      </c>
      <c r="N67" s="33">
        <f t="shared" si="25"/>
        <v>-12714.022160905297</v>
      </c>
      <c r="O67" s="33">
        <f t="shared" si="26"/>
        <v>-246884.08190564392</v>
      </c>
      <c r="P67" s="23">
        <f t="shared" si="27"/>
        <v>-368821.8957016488</v>
      </c>
      <c r="Q67" s="55">
        <f t="shared" si="28"/>
        <v>36882.18957016488</v>
      </c>
      <c r="R67" s="49">
        <f t="shared" si="29"/>
        <v>10922.379163509957</v>
      </c>
      <c r="S67" s="33">
        <f t="shared" si="30"/>
        <v>1271.40221609053</v>
      </c>
      <c r="T67" s="56">
        <f t="shared" si="31"/>
        <v>24688.408190564394</v>
      </c>
      <c r="V67" s="63"/>
      <c r="W67" s="73"/>
      <c r="X67" s="33"/>
      <c r="Y67" s="33"/>
      <c r="Z67" s="33"/>
    </row>
    <row r="68" spans="1:26" ht="12.75">
      <c r="A68" s="2">
        <v>0.9130608780233409</v>
      </c>
      <c r="B68" s="2">
        <v>0.3822100672310276</v>
      </c>
      <c r="C68" s="2">
        <v>0.8963972759217909</v>
      </c>
      <c r="D68" s="9">
        <v>39</v>
      </c>
      <c r="E68" s="33">
        <f t="shared" si="16"/>
        <v>1437570.0119293549</v>
      </c>
      <c r="F68" s="33">
        <f t="shared" si="17"/>
        <v>759693.1062690115</v>
      </c>
      <c r="G68" s="33">
        <f t="shared" si="18"/>
        <v>1892504.2069786259</v>
      </c>
      <c r="H68" s="48">
        <f t="shared" si="19"/>
        <v>4089767.3251769925</v>
      </c>
      <c r="I68" s="49">
        <f t="shared" si="20"/>
        <v>-437570.01192935486</v>
      </c>
      <c r="J68" s="33">
        <f t="shared" si="21"/>
        <v>240306.8937309885</v>
      </c>
      <c r="K68" s="33">
        <f t="shared" si="22"/>
        <v>-892504.2069786259</v>
      </c>
      <c r="L68" s="23">
        <f t="shared" si="23"/>
        <v>-1089767.3251769922</v>
      </c>
      <c r="M68" s="49">
        <f t="shared" si="24"/>
        <v>-437570.01192935486</v>
      </c>
      <c r="N68" s="33">
        <f t="shared" si="25"/>
        <v>0</v>
      </c>
      <c r="O68" s="33">
        <f t="shared" si="26"/>
        <v>-892504.2069786259</v>
      </c>
      <c r="P68" s="23">
        <f t="shared" si="27"/>
        <v>-1330074.2189079807</v>
      </c>
      <c r="Q68" s="55">
        <f t="shared" si="28"/>
        <v>108976.73251769923</v>
      </c>
      <c r="R68" s="49">
        <f t="shared" si="29"/>
        <v>35851.345338414365</v>
      </c>
      <c r="S68" s="33">
        <f t="shared" si="30"/>
        <v>0</v>
      </c>
      <c r="T68" s="56">
        <f t="shared" si="31"/>
        <v>73125.38717928487</v>
      </c>
      <c r="V68" s="63"/>
      <c r="W68" s="73"/>
      <c r="X68" s="33"/>
      <c r="Y68" s="33"/>
      <c r="Z68" s="33"/>
    </row>
    <row r="69" spans="1:26" ht="12.75">
      <c r="A69" s="2">
        <v>0.7289738279080282</v>
      </c>
      <c r="B69" s="2">
        <v>0.4632908847452155</v>
      </c>
      <c r="C69" s="2">
        <v>0.19110608276156604</v>
      </c>
      <c r="D69" s="9">
        <v>40</v>
      </c>
      <c r="E69" s="33">
        <f t="shared" si="16"/>
        <v>1147876.504501284</v>
      </c>
      <c r="F69" s="33">
        <f t="shared" si="17"/>
        <v>842759.9056493273</v>
      </c>
      <c r="G69" s="33">
        <f t="shared" si="18"/>
        <v>424569.6137229646</v>
      </c>
      <c r="H69" s="48">
        <f t="shared" si="19"/>
        <v>2415206.023873576</v>
      </c>
      <c r="I69" s="49">
        <f t="shared" si="20"/>
        <v>-147876.5045012841</v>
      </c>
      <c r="J69" s="33">
        <f t="shared" si="21"/>
        <v>157240.09435067268</v>
      </c>
      <c r="K69" s="33">
        <f t="shared" si="22"/>
        <v>575430.3862770353</v>
      </c>
      <c r="L69" s="23">
        <f t="shared" si="23"/>
        <v>584793.9761264239</v>
      </c>
      <c r="M69" s="49">
        <f t="shared" si="24"/>
        <v>-147876.5045012841</v>
      </c>
      <c r="N69" s="33">
        <f t="shared" si="25"/>
        <v>0</v>
      </c>
      <c r="O69" s="33">
        <f t="shared" si="26"/>
        <v>0</v>
      </c>
      <c r="P69" s="23">
        <f t="shared" si="27"/>
        <v>-147876.5045012841</v>
      </c>
      <c r="Q69" s="55">
        <f t="shared" si="28"/>
        <v>0</v>
      </c>
      <c r="R69" s="49">
        <f t="shared" si="29"/>
        <v>0</v>
      </c>
      <c r="S69" s="33">
        <f t="shared" si="30"/>
        <v>0</v>
      </c>
      <c r="T69" s="56">
        <f t="shared" si="31"/>
        <v>0</v>
      </c>
      <c r="V69" s="63"/>
      <c r="W69" s="73"/>
      <c r="X69" s="33"/>
      <c r="Y69" s="33"/>
      <c r="Z69" s="33"/>
    </row>
    <row r="70" spans="1:26" ht="12.75">
      <c r="A70" s="2">
        <v>0.06416580134010741</v>
      </c>
      <c r="B70" s="2">
        <v>0.3836619611948637</v>
      </c>
      <c r="C70" s="2">
        <v>0.1554478947561675</v>
      </c>
      <c r="D70" s="9">
        <v>41</v>
      </c>
      <c r="E70" s="33">
        <f t="shared" si="16"/>
        <v>605794.6417475393</v>
      </c>
      <c r="F70" s="33">
        <f t="shared" si="17"/>
        <v>761139.5494228374</v>
      </c>
      <c r="G70" s="33">
        <f t="shared" si="18"/>
        <v>385065.8465267341</v>
      </c>
      <c r="H70" s="48">
        <f t="shared" si="19"/>
        <v>1752000.0376971108</v>
      </c>
      <c r="I70" s="49">
        <f t="shared" si="20"/>
        <v>394205.3582524607</v>
      </c>
      <c r="J70" s="33">
        <f t="shared" si="21"/>
        <v>238860.45057716256</v>
      </c>
      <c r="K70" s="33">
        <f t="shared" si="22"/>
        <v>614934.1534732659</v>
      </c>
      <c r="L70" s="23">
        <f t="shared" si="23"/>
        <v>1247999.9623028892</v>
      </c>
      <c r="M70" s="49">
        <f t="shared" si="24"/>
        <v>0</v>
      </c>
      <c r="N70" s="33">
        <f t="shared" si="25"/>
        <v>0</v>
      </c>
      <c r="O70" s="33">
        <f t="shared" si="26"/>
        <v>0</v>
      </c>
      <c r="P70" s="23">
        <f t="shared" si="27"/>
        <v>0</v>
      </c>
      <c r="Q70" s="55">
        <f t="shared" si="28"/>
        <v>0</v>
      </c>
      <c r="R70" s="49">
        <f t="shared" si="29"/>
        <v>0</v>
      </c>
      <c r="S70" s="33">
        <f t="shared" si="30"/>
        <v>0</v>
      </c>
      <c r="T70" s="56">
        <f t="shared" si="31"/>
        <v>0</v>
      </c>
      <c r="V70" s="63"/>
      <c r="W70" s="73"/>
      <c r="X70" s="33"/>
      <c r="Y70" s="33"/>
      <c r="Z70" s="33"/>
    </row>
    <row r="71" spans="1:26" ht="12.75">
      <c r="A71" s="2">
        <v>0.8651014003209474</v>
      </c>
      <c r="B71" s="2">
        <v>0.37217955202441644</v>
      </c>
      <c r="C71" s="2">
        <v>0.3867074317938368</v>
      </c>
      <c r="D71" s="9">
        <v>42</v>
      </c>
      <c r="E71" s="33">
        <f t="shared" si="16"/>
        <v>1331170.8738656598</v>
      </c>
      <c r="F71" s="33">
        <f t="shared" si="17"/>
        <v>749729.2615382608</v>
      </c>
      <c r="G71" s="33">
        <f t="shared" si="18"/>
        <v>639839.6360723632</v>
      </c>
      <c r="H71" s="48">
        <f t="shared" si="19"/>
        <v>2720739.7714762837</v>
      </c>
      <c r="I71" s="49">
        <f t="shared" si="20"/>
        <v>-331170.8738656598</v>
      </c>
      <c r="J71" s="33">
        <f t="shared" si="21"/>
        <v>250270.73846173915</v>
      </c>
      <c r="K71" s="33">
        <f t="shared" si="22"/>
        <v>360160.36392763676</v>
      </c>
      <c r="L71" s="23">
        <f t="shared" si="23"/>
        <v>279260.2285237161</v>
      </c>
      <c r="M71" s="49">
        <f t="shared" si="24"/>
        <v>-331170.8738656598</v>
      </c>
      <c r="N71" s="33">
        <f t="shared" si="25"/>
        <v>0</v>
      </c>
      <c r="O71" s="33">
        <f t="shared" si="26"/>
        <v>0</v>
      </c>
      <c r="P71" s="23">
        <f t="shared" si="27"/>
        <v>-331170.8738656598</v>
      </c>
      <c r="Q71" s="55">
        <f t="shared" si="28"/>
        <v>0</v>
      </c>
      <c r="R71" s="49">
        <f t="shared" si="29"/>
        <v>0</v>
      </c>
      <c r="S71" s="33">
        <f t="shared" si="30"/>
        <v>0</v>
      </c>
      <c r="T71" s="56">
        <f t="shared" si="31"/>
        <v>0</v>
      </c>
      <c r="V71" s="63"/>
      <c r="W71" s="73"/>
      <c r="X71" s="33"/>
      <c r="Y71" s="33"/>
      <c r="Z71" s="33"/>
    </row>
    <row r="72" spans="1:26" ht="12.75">
      <c r="A72" s="2">
        <v>0.06501464727140904</v>
      </c>
      <c r="B72" s="2">
        <v>0.7201778525082101</v>
      </c>
      <c r="C72" s="2">
        <v>0.07801648313131704</v>
      </c>
      <c r="D72" s="9">
        <v>43</v>
      </c>
      <c r="E72" s="33">
        <f t="shared" si="16"/>
        <v>607018.5590948097</v>
      </c>
      <c r="F72" s="33">
        <f t="shared" si="17"/>
        <v>1181382.030831568</v>
      </c>
      <c r="G72" s="33">
        <f t="shared" si="18"/>
        <v>289969.8036902242</v>
      </c>
      <c r="H72" s="48">
        <f t="shared" si="19"/>
        <v>2078370.3936166018</v>
      </c>
      <c r="I72" s="49">
        <f t="shared" si="20"/>
        <v>392981.4409051903</v>
      </c>
      <c r="J72" s="33">
        <f t="shared" si="21"/>
        <v>-181382.03083156794</v>
      </c>
      <c r="K72" s="33">
        <f t="shared" si="22"/>
        <v>710030.1963097758</v>
      </c>
      <c r="L72" s="23">
        <f t="shared" si="23"/>
        <v>921629.6063833982</v>
      </c>
      <c r="M72" s="49">
        <f t="shared" si="24"/>
        <v>0</v>
      </c>
      <c r="N72" s="33">
        <f t="shared" si="25"/>
        <v>-181382.03083156794</v>
      </c>
      <c r="O72" s="33">
        <f t="shared" si="26"/>
        <v>0</v>
      </c>
      <c r="P72" s="23">
        <f t="shared" si="27"/>
        <v>-181382.03083156794</v>
      </c>
      <c r="Q72" s="55">
        <f t="shared" si="28"/>
        <v>0</v>
      </c>
      <c r="R72" s="49">
        <f t="shared" si="29"/>
        <v>0</v>
      </c>
      <c r="S72" s="33">
        <f t="shared" si="30"/>
        <v>0</v>
      </c>
      <c r="T72" s="56">
        <f t="shared" si="31"/>
        <v>0</v>
      </c>
      <c r="V72" s="63"/>
      <c r="W72" s="73"/>
      <c r="X72" s="33"/>
      <c r="Y72" s="33"/>
      <c r="Z72" s="33"/>
    </row>
    <row r="73" spans="1:26" ht="12.75">
      <c r="A73" s="2">
        <v>0.41120783266463173</v>
      </c>
      <c r="B73" s="2">
        <v>0.6834515993482586</v>
      </c>
      <c r="C73" s="2">
        <v>0.38948419924780264</v>
      </c>
      <c r="D73" s="9">
        <v>44</v>
      </c>
      <c r="E73" s="33">
        <f t="shared" si="16"/>
        <v>893747.7309425351</v>
      </c>
      <c r="F73" s="33">
        <f t="shared" si="17"/>
        <v>1120400.616195643</v>
      </c>
      <c r="G73" s="33">
        <f t="shared" si="18"/>
        <v>643093.8887371474</v>
      </c>
      <c r="H73" s="48">
        <f t="shared" si="19"/>
        <v>2657242.2358753253</v>
      </c>
      <c r="I73" s="49">
        <f t="shared" si="20"/>
        <v>106252.2690574649</v>
      </c>
      <c r="J73" s="33">
        <f t="shared" si="21"/>
        <v>-120400.61619564309</v>
      </c>
      <c r="K73" s="33">
        <f t="shared" si="22"/>
        <v>356906.11126285256</v>
      </c>
      <c r="L73" s="23">
        <f t="shared" si="23"/>
        <v>342757.7641246744</v>
      </c>
      <c r="M73" s="49">
        <f t="shared" si="24"/>
        <v>0</v>
      </c>
      <c r="N73" s="33">
        <f t="shared" si="25"/>
        <v>-120400.61619564309</v>
      </c>
      <c r="O73" s="33">
        <f t="shared" si="26"/>
        <v>0</v>
      </c>
      <c r="P73" s="23">
        <f t="shared" si="27"/>
        <v>-120400.61619564309</v>
      </c>
      <c r="Q73" s="55">
        <f t="shared" si="28"/>
        <v>0</v>
      </c>
      <c r="R73" s="49">
        <f t="shared" si="29"/>
        <v>0</v>
      </c>
      <c r="S73" s="33">
        <f t="shared" si="30"/>
        <v>0</v>
      </c>
      <c r="T73" s="56">
        <f t="shared" si="31"/>
        <v>0</v>
      </c>
      <c r="V73" s="63"/>
      <c r="W73" s="73"/>
      <c r="X73" s="33"/>
      <c r="Y73" s="33"/>
      <c r="Z73" s="33"/>
    </row>
    <row r="74" spans="1:26" ht="12.75">
      <c r="A74" s="2">
        <v>0.33564781266975374</v>
      </c>
      <c r="B74" s="2">
        <v>0.6084952296515032</v>
      </c>
      <c r="C74" s="2">
        <v>0.24297740741249063</v>
      </c>
      <c r="D74" s="9">
        <v>45</v>
      </c>
      <c r="E74" s="33">
        <f t="shared" si="16"/>
        <v>841717.2300156376</v>
      </c>
      <c r="F74" s="33">
        <f t="shared" si="17"/>
        <v>1012780.5941990709</v>
      </c>
      <c r="G74" s="33">
        <f t="shared" si="18"/>
        <v>480595.1855197126</v>
      </c>
      <c r="H74" s="48">
        <f t="shared" si="19"/>
        <v>2335093.009734421</v>
      </c>
      <c r="I74" s="49">
        <f t="shared" si="20"/>
        <v>158282.7699843624</v>
      </c>
      <c r="J74" s="33">
        <f t="shared" si="21"/>
        <v>-12780.59419907094</v>
      </c>
      <c r="K74" s="33">
        <f t="shared" si="22"/>
        <v>519404.8144802874</v>
      </c>
      <c r="L74" s="23">
        <f t="shared" si="23"/>
        <v>664906.9902655788</v>
      </c>
      <c r="M74" s="49">
        <f t="shared" si="24"/>
        <v>0</v>
      </c>
      <c r="N74" s="33">
        <f t="shared" si="25"/>
        <v>-12780.59419907094</v>
      </c>
      <c r="O74" s="33">
        <f t="shared" si="26"/>
        <v>0</v>
      </c>
      <c r="P74" s="23">
        <f t="shared" si="27"/>
        <v>-12780.59419907094</v>
      </c>
      <c r="Q74" s="55">
        <f t="shared" si="28"/>
        <v>0</v>
      </c>
      <c r="R74" s="49">
        <f t="shared" si="29"/>
        <v>0</v>
      </c>
      <c r="S74" s="33">
        <f t="shared" si="30"/>
        <v>0</v>
      </c>
      <c r="T74" s="56">
        <f t="shared" si="31"/>
        <v>0</v>
      </c>
      <c r="V74" s="63"/>
      <c r="W74" s="73"/>
      <c r="X74" s="33"/>
      <c r="Y74" s="33"/>
      <c r="Z74" s="33"/>
    </row>
    <row r="75" spans="1:26" ht="12.75">
      <c r="A75" s="2">
        <v>0.4924451980704905</v>
      </c>
      <c r="B75" s="2">
        <v>0.5156172502869572</v>
      </c>
      <c r="C75" s="2">
        <v>0.0883420682061864</v>
      </c>
      <c r="D75" s="9">
        <v>46</v>
      </c>
      <c r="E75" s="33">
        <f t="shared" si="16"/>
        <v>950581.4170616724</v>
      </c>
      <c r="F75" s="33">
        <f t="shared" si="17"/>
        <v>899944.9560019721</v>
      </c>
      <c r="G75" s="33">
        <f t="shared" si="18"/>
        <v>304000.879205243</v>
      </c>
      <c r="H75" s="48">
        <f t="shared" si="19"/>
        <v>2154527.2522688876</v>
      </c>
      <c r="I75" s="49">
        <f t="shared" si="20"/>
        <v>49418.58293832757</v>
      </c>
      <c r="J75" s="33">
        <f t="shared" si="21"/>
        <v>100055.04399802792</v>
      </c>
      <c r="K75" s="33">
        <f t="shared" si="22"/>
        <v>695999.120794757</v>
      </c>
      <c r="L75" s="23">
        <f t="shared" si="23"/>
        <v>845472.7477311125</v>
      </c>
      <c r="M75" s="49">
        <f t="shared" si="24"/>
        <v>0</v>
      </c>
      <c r="N75" s="33">
        <f t="shared" si="25"/>
        <v>0</v>
      </c>
      <c r="O75" s="33">
        <f t="shared" si="26"/>
        <v>0</v>
      </c>
      <c r="P75" s="23">
        <f t="shared" si="27"/>
        <v>0</v>
      </c>
      <c r="Q75" s="55">
        <f t="shared" si="28"/>
        <v>0</v>
      </c>
      <c r="R75" s="49">
        <f t="shared" si="29"/>
        <v>0</v>
      </c>
      <c r="S75" s="33">
        <f t="shared" si="30"/>
        <v>0</v>
      </c>
      <c r="T75" s="56">
        <f t="shared" si="31"/>
        <v>0</v>
      </c>
      <c r="V75" s="63"/>
      <c r="W75" s="73"/>
      <c r="X75" s="33"/>
      <c r="Y75" s="33"/>
      <c r="Z75" s="33"/>
    </row>
    <row r="76" spans="1:26" ht="12.75">
      <c r="A76" s="2">
        <v>0.818778852956606</v>
      </c>
      <c r="B76" s="2">
        <v>0.4384418868277029</v>
      </c>
      <c r="C76" s="2">
        <v>0.1490975348702701</v>
      </c>
      <c r="D76" s="9">
        <v>47</v>
      </c>
      <c r="E76" s="33">
        <f t="shared" si="16"/>
        <v>1256357.119223022</v>
      </c>
      <c r="F76" s="33">
        <f t="shared" si="17"/>
        <v>816718.8333819391</v>
      </c>
      <c r="G76" s="33">
        <f t="shared" si="18"/>
        <v>377865.01475912804</v>
      </c>
      <c r="H76" s="48">
        <f t="shared" si="19"/>
        <v>2450940.967364089</v>
      </c>
      <c r="I76" s="49">
        <f t="shared" si="20"/>
        <v>-256357.1192230219</v>
      </c>
      <c r="J76" s="33">
        <f t="shared" si="21"/>
        <v>183281.1666180609</v>
      </c>
      <c r="K76" s="33">
        <f t="shared" si="22"/>
        <v>622134.985240872</v>
      </c>
      <c r="L76" s="23">
        <f t="shared" si="23"/>
        <v>549059.032635911</v>
      </c>
      <c r="M76" s="49">
        <f t="shared" si="24"/>
        <v>-256357.1192230219</v>
      </c>
      <c r="N76" s="33">
        <f t="shared" si="25"/>
        <v>0</v>
      </c>
      <c r="O76" s="33">
        <f t="shared" si="26"/>
        <v>0</v>
      </c>
      <c r="P76" s="23">
        <f t="shared" si="27"/>
        <v>-256357.1192230219</v>
      </c>
      <c r="Q76" s="55">
        <f t="shared" si="28"/>
        <v>0</v>
      </c>
      <c r="R76" s="49">
        <f t="shared" si="29"/>
        <v>0</v>
      </c>
      <c r="S76" s="33">
        <f t="shared" si="30"/>
        <v>0</v>
      </c>
      <c r="T76" s="56">
        <f t="shared" si="31"/>
        <v>0</v>
      </c>
      <c r="V76" s="63"/>
      <c r="W76" s="73"/>
      <c r="X76" s="33"/>
      <c r="Y76" s="33"/>
      <c r="Z76" s="33"/>
    </row>
    <row r="77" spans="1:26" ht="12.75">
      <c r="A77" s="2">
        <v>0.49821696092274803</v>
      </c>
      <c r="B77" s="2">
        <v>0.2001002223084134</v>
      </c>
      <c r="C77" s="2">
        <v>0.39561029092800326</v>
      </c>
      <c r="D77" s="9">
        <v>48</v>
      </c>
      <c r="E77" s="33">
        <f t="shared" si="16"/>
        <v>954716.5113588747</v>
      </c>
      <c r="F77" s="33">
        <f t="shared" si="17"/>
        <v>579475.6413520472</v>
      </c>
      <c r="G77" s="33">
        <f t="shared" si="18"/>
        <v>650308.65946067</v>
      </c>
      <c r="H77" s="48">
        <f t="shared" si="19"/>
        <v>2184500.812171592</v>
      </c>
      <c r="I77" s="49">
        <f t="shared" si="20"/>
        <v>45283.48864112527</v>
      </c>
      <c r="J77" s="33">
        <f t="shared" si="21"/>
        <v>420524.3586479528</v>
      </c>
      <c r="K77" s="33">
        <f t="shared" si="22"/>
        <v>349691.34053933003</v>
      </c>
      <c r="L77" s="23">
        <f t="shared" si="23"/>
        <v>815499.1878284081</v>
      </c>
      <c r="M77" s="49">
        <f t="shared" si="24"/>
        <v>0</v>
      </c>
      <c r="N77" s="33">
        <f t="shared" si="25"/>
        <v>0</v>
      </c>
      <c r="O77" s="33">
        <f t="shared" si="26"/>
        <v>0</v>
      </c>
      <c r="P77" s="23">
        <f t="shared" si="27"/>
        <v>0</v>
      </c>
      <c r="Q77" s="55">
        <f t="shared" si="28"/>
        <v>0</v>
      </c>
      <c r="R77" s="49">
        <f t="shared" si="29"/>
        <v>0</v>
      </c>
      <c r="S77" s="33">
        <f t="shared" si="30"/>
        <v>0</v>
      </c>
      <c r="T77" s="56">
        <f t="shared" si="31"/>
        <v>0</v>
      </c>
      <c r="V77" s="63"/>
      <c r="W77" s="73"/>
      <c r="X77" s="33"/>
      <c r="Y77" s="33"/>
      <c r="Z77" s="33"/>
    </row>
    <row r="78" spans="1:26" ht="12.75">
      <c r="A78" s="2">
        <v>0.49999420392002536</v>
      </c>
      <c r="B78" s="2">
        <v>0.6544036985690567</v>
      </c>
      <c r="C78" s="2">
        <v>0.11005064670554399</v>
      </c>
      <c r="D78" s="9">
        <v>49</v>
      </c>
      <c r="E78" s="33">
        <f t="shared" si="16"/>
        <v>955993.3150455286</v>
      </c>
      <c r="F78" s="33">
        <f t="shared" si="17"/>
        <v>1076396.1529318595</v>
      </c>
      <c r="G78" s="33">
        <f t="shared" si="18"/>
        <v>331747.4896901207</v>
      </c>
      <c r="H78" s="48">
        <f t="shared" si="19"/>
        <v>2364136.9576675086</v>
      </c>
      <c r="I78" s="49">
        <f t="shared" si="20"/>
        <v>44006.68495447142</v>
      </c>
      <c r="J78" s="33">
        <f t="shared" si="21"/>
        <v>-76396.15293185948</v>
      </c>
      <c r="K78" s="33">
        <f t="shared" si="22"/>
        <v>668252.5103098793</v>
      </c>
      <c r="L78" s="23">
        <f t="shared" si="23"/>
        <v>635863.0423324913</v>
      </c>
      <c r="M78" s="49">
        <f t="shared" si="24"/>
        <v>0</v>
      </c>
      <c r="N78" s="33">
        <f t="shared" si="25"/>
        <v>-76396.15293185948</v>
      </c>
      <c r="O78" s="33">
        <f t="shared" si="26"/>
        <v>0</v>
      </c>
      <c r="P78" s="23">
        <f t="shared" si="27"/>
        <v>-76396.15293185948</v>
      </c>
      <c r="Q78" s="55">
        <f t="shared" si="28"/>
        <v>0</v>
      </c>
      <c r="R78" s="49">
        <f t="shared" si="29"/>
        <v>0</v>
      </c>
      <c r="S78" s="33">
        <f t="shared" si="30"/>
        <v>0</v>
      </c>
      <c r="T78" s="56">
        <f t="shared" si="31"/>
        <v>0</v>
      </c>
      <c r="V78" s="63"/>
      <c r="W78" s="73"/>
      <c r="X78" s="33"/>
      <c r="Y78" s="33"/>
      <c r="Z78" s="33"/>
    </row>
    <row r="79" spans="1:26" ht="12.75">
      <c r="A79" s="2">
        <v>0.018728295147489638</v>
      </c>
      <c r="B79" s="2">
        <v>0.14191364349573016</v>
      </c>
      <c r="C79" s="2">
        <v>0.9452197715658754</v>
      </c>
      <c r="D79" s="9">
        <v>50</v>
      </c>
      <c r="E79" s="33">
        <f t="shared" si="16"/>
        <v>512104.96241830406</v>
      </c>
      <c r="F79" s="33">
        <f t="shared" si="17"/>
        <v>516396.3854836333</v>
      </c>
      <c r="G79" s="33">
        <f t="shared" si="18"/>
        <v>2399163.946734695</v>
      </c>
      <c r="H79" s="48">
        <f t="shared" si="19"/>
        <v>3427665.2946366323</v>
      </c>
      <c r="I79" s="49">
        <f t="shared" si="20"/>
        <v>487895.03758169594</v>
      </c>
      <c r="J79" s="33">
        <f t="shared" si="21"/>
        <v>483603.6145163667</v>
      </c>
      <c r="K79" s="33">
        <f t="shared" si="22"/>
        <v>-1399163.9467346952</v>
      </c>
      <c r="L79" s="23">
        <f t="shared" si="23"/>
        <v>-427665.29463663255</v>
      </c>
      <c r="M79" s="49">
        <f t="shared" si="24"/>
        <v>0</v>
      </c>
      <c r="N79" s="33">
        <f t="shared" si="25"/>
        <v>0</v>
      </c>
      <c r="O79" s="33">
        <f t="shared" si="26"/>
        <v>-1399163.9467346952</v>
      </c>
      <c r="P79" s="23">
        <f t="shared" si="27"/>
        <v>-1399163.9467346952</v>
      </c>
      <c r="Q79" s="55">
        <f t="shared" si="28"/>
        <v>42766.52946366326</v>
      </c>
      <c r="R79" s="49">
        <f t="shared" si="29"/>
        <v>0</v>
      </c>
      <c r="S79" s="33">
        <f t="shared" si="30"/>
        <v>0</v>
      </c>
      <c r="T79" s="56">
        <f t="shared" si="31"/>
        <v>42766.52946366326</v>
      </c>
      <c r="V79" s="63"/>
      <c r="W79" s="73"/>
      <c r="X79" s="33"/>
      <c r="Y79" s="33"/>
      <c r="Z79" s="33"/>
    </row>
    <row r="80" spans="1:26" ht="12.75">
      <c r="A80" s="2">
        <v>0.21470354846273576</v>
      </c>
      <c r="B80" s="2">
        <v>0.8148764525279033</v>
      </c>
      <c r="C80" s="2">
        <v>0.11296727653836314</v>
      </c>
      <c r="D80" s="9">
        <v>51</v>
      </c>
      <c r="E80" s="33">
        <f t="shared" si="16"/>
        <v>754226.9263001466</v>
      </c>
      <c r="F80" s="33">
        <f t="shared" si="17"/>
        <v>1381272.6806924162</v>
      </c>
      <c r="G80" s="33">
        <f t="shared" si="18"/>
        <v>335333.90853654355</v>
      </c>
      <c r="H80" s="48">
        <f t="shared" si="19"/>
        <v>2470833.5155291064</v>
      </c>
      <c r="I80" s="49">
        <f t="shared" si="20"/>
        <v>245773.07369985338</v>
      </c>
      <c r="J80" s="33">
        <f t="shared" si="21"/>
        <v>-381272.68069241615</v>
      </c>
      <c r="K80" s="33">
        <f t="shared" si="22"/>
        <v>664666.0914634564</v>
      </c>
      <c r="L80" s="23">
        <f t="shared" si="23"/>
        <v>529166.4844708936</v>
      </c>
      <c r="M80" s="49">
        <f t="shared" si="24"/>
        <v>0</v>
      </c>
      <c r="N80" s="33">
        <f t="shared" si="25"/>
        <v>-381272.68069241615</v>
      </c>
      <c r="O80" s="33">
        <f t="shared" si="26"/>
        <v>0</v>
      </c>
      <c r="P80" s="23">
        <f t="shared" si="27"/>
        <v>-381272.68069241615</v>
      </c>
      <c r="Q80" s="55">
        <f t="shared" si="28"/>
        <v>0</v>
      </c>
      <c r="R80" s="49">
        <f t="shared" si="29"/>
        <v>0</v>
      </c>
      <c r="S80" s="33">
        <f t="shared" si="30"/>
        <v>0</v>
      </c>
      <c r="T80" s="56">
        <f t="shared" si="31"/>
        <v>0</v>
      </c>
      <c r="V80" s="63"/>
      <c r="W80" s="73"/>
      <c r="X80" s="33"/>
      <c r="Y80" s="33"/>
      <c r="Z80" s="33"/>
    </row>
    <row r="81" spans="1:26" ht="12.75">
      <c r="A81" s="2">
        <v>0.6629498832643705</v>
      </c>
      <c r="B81" s="2">
        <v>0.04213053938310285</v>
      </c>
      <c r="C81" s="2">
        <v>0.9753542814530862</v>
      </c>
      <c r="D81" s="9">
        <v>52</v>
      </c>
      <c r="E81" s="33">
        <f t="shared" si="16"/>
        <v>1084542.4721064107</v>
      </c>
      <c r="F81" s="33">
        <f t="shared" si="17"/>
        <v>372231.2256837424</v>
      </c>
      <c r="G81" s="33">
        <f t="shared" si="18"/>
        <v>3099508.2612330127</v>
      </c>
      <c r="H81" s="48">
        <f t="shared" si="19"/>
        <v>4556281.9590231655</v>
      </c>
      <c r="I81" s="49">
        <f t="shared" si="20"/>
        <v>-84542.47210641066</v>
      </c>
      <c r="J81" s="33">
        <f t="shared" si="21"/>
        <v>627768.7743162576</v>
      </c>
      <c r="K81" s="33">
        <f t="shared" si="22"/>
        <v>-2099508.2612330127</v>
      </c>
      <c r="L81" s="23">
        <f t="shared" si="23"/>
        <v>-1556281.9590231657</v>
      </c>
      <c r="M81" s="49">
        <f t="shared" si="24"/>
        <v>-84542.47210641066</v>
      </c>
      <c r="N81" s="33">
        <f t="shared" si="25"/>
        <v>0</v>
      </c>
      <c r="O81" s="33">
        <f t="shared" si="26"/>
        <v>-2099508.2612330127</v>
      </c>
      <c r="P81" s="23">
        <f t="shared" si="27"/>
        <v>-2184050.7333394233</v>
      </c>
      <c r="Q81" s="55">
        <f t="shared" si="28"/>
        <v>206884.58770694974</v>
      </c>
      <c r="R81" s="49">
        <f t="shared" si="29"/>
        <v>8008.300456792944</v>
      </c>
      <c r="S81" s="33">
        <f t="shared" si="30"/>
        <v>0</v>
      </c>
      <c r="T81" s="56">
        <f t="shared" si="31"/>
        <v>198876.28725015678</v>
      </c>
      <c r="V81" s="63"/>
      <c r="W81" s="73"/>
      <c r="X81" s="33"/>
      <c r="Y81" s="33"/>
      <c r="Z81" s="33"/>
    </row>
    <row r="82" spans="1:26" ht="12.75">
      <c r="A82" s="2">
        <v>0.16572515075981364</v>
      </c>
      <c r="B82" s="2">
        <v>0.7980326121297996</v>
      </c>
      <c r="C82" s="2">
        <v>0.6896107267617735</v>
      </c>
      <c r="D82" s="9">
        <v>53</v>
      </c>
      <c r="E82" s="33">
        <f t="shared" si="16"/>
        <v>714366.5798012957</v>
      </c>
      <c r="F82" s="33">
        <f t="shared" si="17"/>
        <v>1339514.5436309488</v>
      </c>
      <c r="G82" s="33">
        <f t="shared" si="18"/>
        <v>1106634.107047582</v>
      </c>
      <c r="H82" s="48">
        <f t="shared" si="19"/>
        <v>3160515.230479826</v>
      </c>
      <c r="I82" s="49">
        <f t="shared" si="20"/>
        <v>285633.42019870435</v>
      </c>
      <c r="J82" s="33">
        <f t="shared" si="21"/>
        <v>-339514.54363094876</v>
      </c>
      <c r="K82" s="33">
        <f t="shared" si="22"/>
        <v>-106634.10704758205</v>
      </c>
      <c r="L82" s="23">
        <f t="shared" si="23"/>
        <v>-160515.23047982645</v>
      </c>
      <c r="M82" s="49">
        <f t="shared" si="24"/>
        <v>0</v>
      </c>
      <c r="N82" s="33">
        <f t="shared" si="25"/>
        <v>-339514.54363094876</v>
      </c>
      <c r="O82" s="33">
        <f t="shared" si="26"/>
        <v>-106634.10704758205</v>
      </c>
      <c r="P82" s="23">
        <f t="shared" si="27"/>
        <v>-446148.6506785308</v>
      </c>
      <c r="Q82" s="55">
        <f t="shared" si="28"/>
        <v>16051.523047982646</v>
      </c>
      <c r="R82" s="49">
        <f t="shared" si="29"/>
        <v>0</v>
      </c>
      <c r="S82" s="33">
        <f t="shared" si="30"/>
        <v>12215.044277124227</v>
      </c>
      <c r="T82" s="56">
        <f t="shared" si="31"/>
        <v>3836.478770858419</v>
      </c>
      <c r="V82" s="63"/>
      <c r="W82" s="73"/>
      <c r="X82" s="33"/>
      <c r="Y82" s="33"/>
      <c r="Z82" s="33"/>
    </row>
    <row r="83" spans="1:26" ht="12.75">
      <c r="A83" s="2">
        <v>0.8782745273773944</v>
      </c>
      <c r="B83" s="2">
        <v>0.7454603733906042</v>
      </c>
      <c r="C83" s="2">
        <v>0.3776540691240946</v>
      </c>
      <c r="D83" s="9">
        <v>54</v>
      </c>
      <c r="E83" s="33">
        <f t="shared" si="16"/>
        <v>1356518.3033543944</v>
      </c>
      <c r="F83" s="33">
        <f t="shared" si="17"/>
        <v>1227692.059795579</v>
      </c>
      <c r="G83" s="33">
        <f t="shared" si="18"/>
        <v>629296.0158322972</v>
      </c>
      <c r="H83" s="48">
        <f t="shared" si="19"/>
        <v>3213506.3789822706</v>
      </c>
      <c r="I83" s="49">
        <f t="shared" si="20"/>
        <v>-356518.3033543944</v>
      </c>
      <c r="J83" s="33">
        <f t="shared" si="21"/>
        <v>-227692.05979557894</v>
      </c>
      <c r="K83" s="33">
        <f t="shared" si="22"/>
        <v>370703.98416770285</v>
      </c>
      <c r="L83" s="23">
        <f t="shared" si="23"/>
        <v>-213506.3789822705</v>
      </c>
      <c r="M83" s="49">
        <f t="shared" si="24"/>
        <v>-356518.3033543944</v>
      </c>
      <c r="N83" s="33">
        <f t="shared" si="25"/>
        <v>-227692.05979557894</v>
      </c>
      <c r="O83" s="33">
        <f t="shared" si="26"/>
        <v>0</v>
      </c>
      <c r="P83" s="23">
        <f t="shared" si="27"/>
        <v>-584210.3631499733</v>
      </c>
      <c r="Q83" s="55">
        <f t="shared" si="28"/>
        <v>21350.63789822705</v>
      </c>
      <c r="R83" s="49">
        <f t="shared" si="29"/>
        <v>13029.37037605388</v>
      </c>
      <c r="S83" s="33">
        <f t="shared" si="30"/>
        <v>8321.267522173172</v>
      </c>
      <c r="T83" s="56">
        <f t="shared" si="31"/>
        <v>0</v>
      </c>
      <c r="V83" s="63"/>
      <c r="W83" s="73"/>
      <c r="X83" s="33"/>
      <c r="Y83" s="33"/>
      <c r="Z83" s="33"/>
    </row>
    <row r="84" spans="1:26" ht="12.75">
      <c r="A84" s="2">
        <v>0.15193986773311186</v>
      </c>
      <c r="B84" s="2">
        <v>0.41276800689153026</v>
      </c>
      <c r="C84" s="2">
        <v>0.005922681718675049</v>
      </c>
      <c r="D84" s="9">
        <v>55</v>
      </c>
      <c r="E84" s="33">
        <f t="shared" si="16"/>
        <v>702264.8228190729</v>
      </c>
      <c r="F84" s="33">
        <f t="shared" si="17"/>
        <v>790400.7583787498</v>
      </c>
      <c r="G84" s="33">
        <f t="shared" si="18"/>
        <v>134431.22910459418</v>
      </c>
      <c r="H84" s="48">
        <f t="shared" si="19"/>
        <v>1627096.8103024168</v>
      </c>
      <c r="I84" s="49">
        <f t="shared" si="20"/>
        <v>297735.17718092713</v>
      </c>
      <c r="J84" s="33">
        <f t="shared" si="21"/>
        <v>209599.24162125017</v>
      </c>
      <c r="K84" s="33">
        <f t="shared" si="22"/>
        <v>865568.7708954058</v>
      </c>
      <c r="L84" s="23">
        <f t="shared" si="23"/>
        <v>1372903.1896975832</v>
      </c>
      <c r="M84" s="49">
        <f t="shared" si="24"/>
        <v>0</v>
      </c>
      <c r="N84" s="33">
        <f t="shared" si="25"/>
        <v>0</v>
      </c>
      <c r="O84" s="33">
        <f t="shared" si="26"/>
        <v>0</v>
      </c>
      <c r="P84" s="23">
        <f t="shared" si="27"/>
        <v>0</v>
      </c>
      <c r="Q84" s="55">
        <f t="shared" si="28"/>
        <v>0</v>
      </c>
      <c r="R84" s="49">
        <f t="shared" si="29"/>
        <v>0</v>
      </c>
      <c r="S84" s="33">
        <f t="shared" si="30"/>
        <v>0</v>
      </c>
      <c r="T84" s="56">
        <f t="shared" si="31"/>
        <v>0</v>
      </c>
      <c r="V84" s="63"/>
      <c r="W84" s="73"/>
      <c r="X84" s="33"/>
      <c r="Y84" s="33"/>
      <c r="Z84" s="33"/>
    </row>
    <row r="85" spans="1:26" ht="12.75">
      <c r="A85" s="2">
        <v>0.3779841591076573</v>
      </c>
      <c r="B85" s="2">
        <v>0.3937535963024783</v>
      </c>
      <c r="C85" s="2">
        <v>0.2653962866394204</v>
      </c>
      <c r="D85" s="9">
        <v>56</v>
      </c>
      <c r="E85" s="33">
        <f t="shared" si="16"/>
        <v>870895.0308080725</v>
      </c>
      <c r="F85" s="33">
        <f t="shared" si="17"/>
        <v>771225.4535687872</v>
      </c>
      <c r="G85" s="33">
        <f t="shared" si="18"/>
        <v>504716.89080384455</v>
      </c>
      <c r="H85" s="48">
        <f t="shared" si="19"/>
        <v>2146837.3751807045</v>
      </c>
      <c r="I85" s="49">
        <f t="shared" si="20"/>
        <v>129104.96919192746</v>
      </c>
      <c r="J85" s="33">
        <f t="shared" si="21"/>
        <v>228774.5464312128</v>
      </c>
      <c r="K85" s="33">
        <f t="shared" si="22"/>
        <v>495283.10919615545</v>
      </c>
      <c r="L85" s="23">
        <f t="shared" si="23"/>
        <v>853162.6248192957</v>
      </c>
      <c r="M85" s="49">
        <f t="shared" si="24"/>
        <v>0</v>
      </c>
      <c r="N85" s="33">
        <f t="shared" si="25"/>
        <v>0</v>
      </c>
      <c r="O85" s="33">
        <f t="shared" si="26"/>
        <v>0</v>
      </c>
      <c r="P85" s="23">
        <f t="shared" si="27"/>
        <v>0</v>
      </c>
      <c r="Q85" s="55">
        <f t="shared" si="28"/>
        <v>0</v>
      </c>
      <c r="R85" s="49">
        <f t="shared" si="29"/>
        <v>0</v>
      </c>
      <c r="S85" s="33">
        <f t="shared" si="30"/>
        <v>0</v>
      </c>
      <c r="T85" s="56">
        <f t="shared" si="31"/>
        <v>0</v>
      </c>
      <c r="V85" s="63"/>
      <c r="W85" s="73"/>
      <c r="X85" s="33"/>
      <c r="Y85" s="33"/>
      <c r="Z85" s="33"/>
    </row>
    <row r="86" spans="1:26" ht="12.75">
      <c r="A86" s="2">
        <v>0.6682580857476186</v>
      </c>
      <c r="B86" s="2">
        <v>0.17398712736207234</v>
      </c>
      <c r="C86" s="2">
        <v>0.9389048229124095</v>
      </c>
      <c r="D86" s="9">
        <v>57</v>
      </c>
      <c r="E86" s="33">
        <f t="shared" si="16"/>
        <v>1089296.9477938884</v>
      </c>
      <c r="F86" s="33">
        <f t="shared" si="17"/>
        <v>551969.2672306062</v>
      </c>
      <c r="G86" s="33">
        <f t="shared" si="18"/>
        <v>2309316.102575454</v>
      </c>
      <c r="H86" s="48">
        <f t="shared" si="19"/>
        <v>3950582.3175999485</v>
      </c>
      <c r="I86" s="49">
        <f t="shared" si="20"/>
        <v>-89296.9477938884</v>
      </c>
      <c r="J86" s="33">
        <f t="shared" si="21"/>
        <v>448030.7327693938</v>
      </c>
      <c r="K86" s="33">
        <f t="shared" si="22"/>
        <v>-1309316.102575454</v>
      </c>
      <c r="L86" s="23">
        <f t="shared" si="23"/>
        <v>-950582.3175999485</v>
      </c>
      <c r="M86" s="49">
        <f t="shared" si="24"/>
        <v>-89296.9477938884</v>
      </c>
      <c r="N86" s="33">
        <f t="shared" si="25"/>
        <v>0</v>
      </c>
      <c r="O86" s="33">
        <f t="shared" si="26"/>
        <v>-1309316.102575454</v>
      </c>
      <c r="P86" s="23">
        <f t="shared" si="27"/>
        <v>-1398613.0503693423</v>
      </c>
      <c r="Q86" s="55">
        <f t="shared" si="28"/>
        <v>95058.23175999486</v>
      </c>
      <c r="R86" s="49">
        <f t="shared" si="29"/>
        <v>6069.162558300171</v>
      </c>
      <c r="S86" s="33">
        <f t="shared" si="30"/>
        <v>0</v>
      </c>
      <c r="T86" s="56">
        <f t="shared" si="31"/>
        <v>88989.06920169469</v>
      </c>
      <c r="V86" s="63"/>
      <c r="W86" s="73"/>
      <c r="X86" s="33"/>
      <c r="Y86" s="33"/>
      <c r="Z86" s="33"/>
    </row>
    <row r="87" spans="1:26" ht="12.75">
      <c r="A87" s="2">
        <v>0.1955928227737882</v>
      </c>
      <c r="B87" s="2">
        <v>0.12843946137390927</v>
      </c>
      <c r="C87" s="2">
        <v>0.6152771531629351</v>
      </c>
      <c r="D87" s="9">
        <v>58</v>
      </c>
      <c r="E87" s="33">
        <f t="shared" si="16"/>
        <v>739160.0896808263</v>
      </c>
      <c r="F87" s="33">
        <f t="shared" si="17"/>
        <v>500624.260745706</v>
      </c>
      <c r="G87" s="33">
        <f t="shared" si="18"/>
        <v>960952.8075675117</v>
      </c>
      <c r="H87" s="48">
        <f t="shared" si="19"/>
        <v>2200737.157994044</v>
      </c>
      <c r="I87" s="49">
        <f t="shared" si="20"/>
        <v>260839.9103191737</v>
      </c>
      <c r="J87" s="33">
        <f t="shared" si="21"/>
        <v>499375.739254294</v>
      </c>
      <c r="K87" s="33">
        <f t="shared" si="22"/>
        <v>39047.192432488315</v>
      </c>
      <c r="L87" s="23">
        <f t="shared" si="23"/>
        <v>799262.842005956</v>
      </c>
      <c r="M87" s="49">
        <f t="shared" si="24"/>
        <v>0</v>
      </c>
      <c r="N87" s="33">
        <f t="shared" si="25"/>
        <v>0</v>
      </c>
      <c r="O87" s="33">
        <f t="shared" si="26"/>
        <v>0</v>
      </c>
      <c r="P87" s="23">
        <f t="shared" si="27"/>
        <v>0</v>
      </c>
      <c r="Q87" s="55">
        <f t="shared" si="28"/>
        <v>0</v>
      </c>
      <c r="R87" s="49">
        <f t="shared" si="29"/>
        <v>0</v>
      </c>
      <c r="S87" s="33">
        <f t="shared" si="30"/>
        <v>0</v>
      </c>
      <c r="T87" s="56">
        <f t="shared" si="31"/>
        <v>0</v>
      </c>
      <c r="V87" s="63"/>
      <c r="W87" s="73"/>
      <c r="X87" s="33"/>
      <c r="Y87" s="33"/>
      <c r="Z87" s="33"/>
    </row>
    <row r="88" spans="1:26" ht="12.75">
      <c r="A88" s="2">
        <v>0.8482482131853755</v>
      </c>
      <c r="B88" s="2">
        <v>0.8570286935724498</v>
      </c>
      <c r="C88" s="2">
        <v>0.09012657502966093</v>
      </c>
      <c r="D88" s="9">
        <v>59</v>
      </c>
      <c r="E88" s="33">
        <f t="shared" si="16"/>
        <v>1301717.7559478385</v>
      </c>
      <c r="F88" s="33">
        <f t="shared" si="17"/>
        <v>1504607.9390930177</v>
      </c>
      <c r="G88" s="33">
        <f t="shared" si="18"/>
        <v>306363.4321785422</v>
      </c>
      <c r="H88" s="48">
        <f t="shared" si="19"/>
        <v>3112689.1272193985</v>
      </c>
      <c r="I88" s="49">
        <f t="shared" si="20"/>
        <v>-301717.75594783854</v>
      </c>
      <c r="J88" s="33">
        <f t="shared" si="21"/>
        <v>-504607.9390930177</v>
      </c>
      <c r="K88" s="33">
        <f t="shared" si="22"/>
        <v>693636.5678214577</v>
      </c>
      <c r="L88" s="23">
        <f t="shared" si="23"/>
        <v>-112689.1272193985</v>
      </c>
      <c r="M88" s="49">
        <f t="shared" si="24"/>
        <v>-301717.75594783854</v>
      </c>
      <c r="N88" s="33">
        <f t="shared" si="25"/>
        <v>-504607.9390930177</v>
      </c>
      <c r="O88" s="33">
        <f t="shared" si="26"/>
        <v>0</v>
      </c>
      <c r="P88" s="23">
        <f t="shared" si="27"/>
        <v>-806325.6950408563</v>
      </c>
      <c r="Q88" s="55">
        <f t="shared" si="28"/>
        <v>11268.91272193985</v>
      </c>
      <c r="R88" s="49">
        <f t="shared" si="29"/>
        <v>4216.69689971056</v>
      </c>
      <c r="S88" s="33">
        <f t="shared" si="30"/>
        <v>7052.215822229291</v>
      </c>
      <c r="T88" s="56">
        <f t="shared" si="31"/>
        <v>0</v>
      </c>
      <c r="V88" s="63"/>
      <c r="W88" s="73"/>
      <c r="X88" s="33"/>
      <c r="Y88" s="33"/>
      <c r="Z88" s="33"/>
    </row>
    <row r="89" spans="1:26" ht="12.75">
      <c r="A89" s="2">
        <v>0.34442036629996337</v>
      </c>
      <c r="B89" s="2">
        <v>0.7637444319402105</v>
      </c>
      <c r="C89" s="2">
        <v>0.9453930848069909</v>
      </c>
      <c r="D89" s="9">
        <v>60</v>
      </c>
      <c r="E89" s="33">
        <f t="shared" si="16"/>
        <v>847784.6439972313</v>
      </c>
      <c r="F89" s="33">
        <f t="shared" si="17"/>
        <v>1263896.7857571682</v>
      </c>
      <c r="G89" s="33">
        <f t="shared" si="18"/>
        <v>2401793.474339382</v>
      </c>
      <c r="H89" s="48">
        <f t="shared" si="19"/>
        <v>4513474.9040937815</v>
      </c>
      <c r="I89" s="49">
        <f t="shared" si="20"/>
        <v>152215.35600276873</v>
      </c>
      <c r="J89" s="33">
        <f t="shared" si="21"/>
        <v>-263896.7857571682</v>
      </c>
      <c r="K89" s="33">
        <f t="shared" si="22"/>
        <v>-1401793.4743393818</v>
      </c>
      <c r="L89" s="23">
        <f t="shared" si="23"/>
        <v>-1513474.9040937813</v>
      </c>
      <c r="M89" s="49">
        <f t="shared" si="24"/>
        <v>0</v>
      </c>
      <c r="N89" s="33">
        <f t="shared" si="25"/>
        <v>-263896.7857571682</v>
      </c>
      <c r="O89" s="33">
        <f t="shared" si="26"/>
        <v>-1401793.4743393818</v>
      </c>
      <c r="P89" s="23">
        <f t="shared" si="27"/>
        <v>-1665690.26009655</v>
      </c>
      <c r="Q89" s="55">
        <f t="shared" si="28"/>
        <v>194042.47122813438</v>
      </c>
      <c r="R89" s="49">
        <f t="shared" si="29"/>
        <v>0</v>
      </c>
      <c r="S89" s="33">
        <f t="shared" si="30"/>
        <v>30742.3208769404</v>
      </c>
      <c r="T89" s="56">
        <f t="shared" si="31"/>
        <v>163300.15035119397</v>
      </c>
      <c r="V89" s="63"/>
      <c r="W89" s="73"/>
      <c r="X89" s="33"/>
      <c r="Y89" s="33"/>
      <c r="Z89" s="33"/>
    </row>
    <row r="90" spans="1:26" ht="12.75">
      <c r="A90" s="2">
        <v>0.9168128894577583</v>
      </c>
      <c r="B90" s="2">
        <v>0.23071436464421957</v>
      </c>
      <c r="C90" s="2">
        <v>0.05710217088041358</v>
      </c>
      <c r="D90" s="9">
        <v>61</v>
      </c>
      <c r="E90" s="33">
        <f t="shared" si="16"/>
        <v>1448001.8236730678</v>
      </c>
      <c r="F90" s="33">
        <f t="shared" si="17"/>
        <v>610639.725449509</v>
      </c>
      <c r="G90" s="33">
        <f t="shared" si="18"/>
        <v>259058.2981483227</v>
      </c>
      <c r="H90" s="48">
        <f t="shared" si="19"/>
        <v>2317699.8472708995</v>
      </c>
      <c r="I90" s="49">
        <f t="shared" si="20"/>
        <v>-448001.82367306785</v>
      </c>
      <c r="J90" s="33">
        <f t="shared" si="21"/>
        <v>389360.274550491</v>
      </c>
      <c r="K90" s="33">
        <f t="shared" si="22"/>
        <v>740941.7018516773</v>
      </c>
      <c r="L90" s="23">
        <f t="shared" si="23"/>
        <v>682300.1527291004</v>
      </c>
      <c r="M90" s="49">
        <f t="shared" si="24"/>
        <v>-448001.82367306785</v>
      </c>
      <c r="N90" s="33">
        <f t="shared" si="25"/>
        <v>0</v>
      </c>
      <c r="O90" s="33">
        <f t="shared" si="26"/>
        <v>0</v>
      </c>
      <c r="P90" s="23">
        <f t="shared" si="27"/>
        <v>-448001.82367306785</v>
      </c>
      <c r="Q90" s="55">
        <f t="shared" si="28"/>
        <v>0</v>
      </c>
      <c r="R90" s="49">
        <f t="shared" si="29"/>
        <v>0</v>
      </c>
      <c r="S90" s="33">
        <f t="shared" si="30"/>
        <v>0</v>
      </c>
      <c r="T90" s="56">
        <f t="shared" si="31"/>
        <v>0</v>
      </c>
      <c r="V90" s="63"/>
      <c r="W90" s="73"/>
      <c r="X90" s="33"/>
      <c r="Y90" s="33"/>
      <c r="Z90" s="33"/>
    </row>
    <row r="91" spans="1:26" ht="12.75">
      <c r="A91" s="2">
        <v>0.011747216541798833</v>
      </c>
      <c r="B91" s="2">
        <v>0.5807406570063368</v>
      </c>
      <c r="C91" s="2">
        <v>0.6653194592338445</v>
      </c>
      <c r="D91" s="9">
        <v>62</v>
      </c>
      <c r="E91" s="33">
        <f t="shared" si="16"/>
        <v>484523.5549535861</v>
      </c>
      <c r="F91" s="33">
        <f t="shared" si="17"/>
        <v>977159.2024657384</v>
      </c>
      <c r="G91" s="33">
        <f t="shared" si="18"/>
        <v>1055397.5659851928</v>
      </c>
      <c r="H91" s="48">
        <f t="shared" si="19"/>
        <v>2517080.323404517</v>
      </c>
      <c r="I91" s="49">
        <f t="shared" si="20"/>
        <v>515476.4450464139</v>
      </c>
      <c r="J91" s="33">
        <f t="shared" si="21"/>
        <v>22840.797534261597</v>
      </c>
      <c r="K91" s="33">
        <f t="shared" si="22"/>
        <v>-55397.56598519278</v>
      </c>
      <c r="L91" s="23">
        <f t="shared" si="23"/>
        <v>482919.67659548274</v>
      </c>
      <c r="M91" s="49">
        <f t="shared" si="24"/>
        <v>0</v>
      </c>
      <c r="N91" s="33">
        <f t="shared" si="25"/>
        <v>0</v>
      </c>
      <c r="O91" s="33">
        <f t="shared" si="26"/>
        <v>-55397.56598519278</v>
      </c>
      <c r="P91" s="23">
        <f t="shared" si="27"/>
        <v>-55397.56598519278</v>
      </c>
      <c r="Q91" s="55">
        <f t="shared" si="28"/>
        <v>0</v>
      </c>
      <c r="R91" s="49">
        <f t="shared" si="29"/>
        <v>0</v>
      </c>
      <c r="S91" s="33">
        <f t="shared" si="30"/>
        <v>0</v>
      </c>
      <c r="T91" s="56">
        <f t="shared" si="31"/>
        <v>0</v>
      </c>
      <c r="V91" s="63"/>
      <c r="W91" s="73"/>
      <c r="X91" s="33"/>
      <c r="Y91" s="33"/>
      <c r="Z91" s="33"/>
    </row>
    <row r="92" spans="1:26" ht="12.75">
      <c r="A92" s="2">
        <v>0.31373613558684665</v>
      </c>
      <c r="B92" s="2">
        <v>0.4139145984209882</v>
      </c>
      <c r="C92" s="2">
        <v>0.26659809252522226</v>
      </c>
      <c r="D92" s="9">
        <v>63</v>
      </c>
      <c r="E92" s="33">
        <f t="shared" si="16"/>
        <v>826474.4188109288</v>
      </c>
      <c r="F92" s="33">
        <f t="shared" si="17"/>
        <v>791565.0089799088</v>
      </c>
      <c r="G92" s="33">
        <f t="shared" si="18"/>
        <v>506012.40103829186</v>
      </c>
      <c r="H92" s="48">
        <f t="shared" si="19"/>
        <v>2124051.828829129</v>
      </c>
      <c r="I92" s="49">
        <f t="shared" si="20"/>
        <v>173525.58118907118</v>
      </c>
      <c r="J92" s="33">
        <f t="shared" si="21"/>
        <v>208434.99102009123</v>
      </c>
      <c r="K92" s="33">
        <f t="shared" si="22"/>
        <v>493987.59896170814</v>
      </c>
      <c r="L92" s="23">
        <f t="shared" si="23"/>
        <v>875948.1711708705</v>
      </c>
      <c r="M92" s="49">
        <f t="shared" si="24"/>
        <v>0</v>
      </c>
      <c r="N92" s="33">
        <f t="shared" si="25"/>
        <v>0</v>
      </c>
      <c r="O92" s="33">
        <f t="shared" si="26"/>
        <v>0</v>
      </c>
      <c r="P92" s="23">
        <f t="shared" si="27"/>
        <v>0</v>
      </c>
      <c r="Q92" s="55">
        <f t="shared" si="28"/>
        <v>0</v>
      </c>
      <c r="R92" s="49">
        <f t="shared" si="29"/>
        <v>0</v>
      </c>
      <c r="S92" s="33">
        <f t="shared" si="30"/>
        <v>0</v>
      </c>
      <c r="T92" s="56">
        <f t="shared" si="31"/>
        <v>0</v>
      </c>
      <c r="V92" s="63"/>
      <c r="W92" s="73"/>
      <c r="X92" s="33"/>
      <c r="Y92" s="33"/>
      <c r="Z92" s="33"/>
    </row>
    <row r="93" spans="1:26" ht="12.75">
      <c r="A93" s="2">
        <v>0.47119369020784796</v>
      </c>
      <c r="B93" s="2">
        <v>0.8045585312748091</v>
      </c>
      <c r="C93" s="2">
        <v>0.7806626499005747</v>
      </c>
      <c r="D93" s="9">
        <v>64</v>
      </c>
      <c r="E93" s="33">
        <f t="shared" si="16"/>
        <v>935493.6966751647</v>
      </c>
      <c r="F93" s="33">
        <f t="shared" si="17"/>
        <v>1355280.7464000164</v>
      </c>
      <c r="G93" s="33">
        <f t="shared" si="18"/>
        <v>1345954.1794417424</v>
      </c>
      <c r="H93" s="48">
        <f t="shared" si="19"/>
        <v>3636728.6225169236</v>
      </c>
      <c r="I93" s="49">
        <f t="shared" si="20"/>
        <v>64506.30332483526</v>
      </c>
      <c r="J93" s="33">
        <f t="shared" si="21"/>
        <v>-355280.74640001636</v>
      </c>
      <c r="K93" s="33">
        <f t="shared" si="22"/>
        <v>-345954.17944174237</v>
      </c>
      <c r="L93" s="23">
        <f t="shared" si="23"/>
        <v>-636728.6225169235</v>
      </c>
      <c r="M93" s="49">
        <f t="shared" si="24"/>
        <v>0</v>
      </c>
      <c r="N93" s="33">
        <f t="shared" si="25"/>
        <v>-355280.74640001636</v>
      </c>
      <c r="O93" s="33">
        <f t="shared" si="26"/>
        <v>-345954.17944174237</v>
      </c>
      <c r="P93" s="23">
        <f t="shared" si="27"/>
        <v>-701234.9258417587</v>
      </c>
      <c r="Q93" s="55">
        <f t="shared" si="28"/>
        <v>63672.86225169235</v>
      </c>
      <c r="R93" s="49">
        <f t="shared" si="29"/>
        <v>0</v>
      </c>
      <c r="S93" s="33">
        <f t="shared" si="30"/>
        <v>32259.86212687804</v>
      </c>
      <c r="T93" s="56">
        <f t="shared" si="31"/>
        <v>31413.000124814305</v>
      </c>
      <c r="V93" s="63"/>
      <c r="W93" s="73"/>
      <c r="X93" s="33"/>
      <c r="Y93" s="33"/>
      <c r="Z93" s="33"/>
    </row>
    <row r="94" spans="1:26" ht="12.75">
      <c r="A94" s="2">
        <v>0.09921167354370297</v>
      </c>
      <c r="B94" s="2">
        <v>0.5691728727068857</v>
      </c>
      <c r="C94" s="2">
        <v>0.0581098543240417</v>
      </c>
      <c r="D94" s="9">
        <v>65</v>
      </c>
      <c r="E94" s="33">
        <f aca="true" t="shared" si="32" ref="E94:E129">LOGINV(A94,E$4,E$5)</f>
        <v>649977.8800540256</v>
      </c>
      <c r="F94" s="33">
        <f aca="true" t="shared" si="33" ref="F94:F129">LOGINV(B94,F$4,F$5)</f>
        <v>962842.3158053863</v>
      </c>
      <c r="G94" s="33">
        <f aca="true" t="shared" si="34" ref="G94:G129">LOGINV(C94,G$4,G$5)</f>
        <v>260646.98625981074</v>
      </c>
      <c r="H94" s="48">
        <f aca="true" t="shared" si="35" ref="H94:H125">SUM(E94:G94)</f>
        <v>1873467.1821192224</v>
      </c>
      <c r="I94" s="49">
        <f aca="true" t="shared" si="36" ref="I94:I129">E$13-E94</f>
        <v>350022.11994597444</v>
      </c>
      <c r="J94" s="33">
        <f aca="true" t="shared" si="37" ref="J94:J129">F$13-F94</f>
        <v>37157.684194613714</v>
      </c>
      <c r="K94" s="33">
        <f aca="true" t="shared" si="38" ref="K94:K129">G$13-G94</f>
        <v>739353.0137401893</v>
      </c>
      <c r="L94" s="23">
        <f aca="true" t="shared" si="39" ref="L94:L125">SUM(I94:K94)</f>
        <v>1126532.8178807774</v>
      </c>
      <c r="M94" s="49">
        <f aca="true" t="shared" si="40" ref="M94:M129">MIN(I94,0)</f>
        <v>0</v>
      </c>
      <c r="N94" s="33">
        <f aca="true" t="shared" si="41" ref="N94:N129">MIN(J94,0)</f>
        <v>0</v>
      </c>
      <c r="O94" s="33">
        <f aca="true" t="shared" si="42" ref="O94:O129">MIN(K94,0)</f>
        <v>0</v>
      </c>
      <c r="P94" s="23">
        <f aca="true" t="shared" si="43" ref="P94:P125">SUM(M94:O94)</f>
        <v>0</v>
      </c>
      <c r="Q94" s="55">
        <f aca="true" t="shared" si="44" ref="Q94:Q125">IF(L94&gt;0,0,MIN(P$9,-L94)*$M$7+MAX(0,-L94-P$9)*$M$8)</f>
        <v>0</v>
      </c>
      <c r="R94" s="49">
        <f aca="true" t="shared" si="45" ref="R94:R129">IF($P94&lt;&gt;0,$Q94*M94/$P94,0)</f>
        <v>0</v>
      </c>
      <c r="S94" s="33">
        <f aca="true" t="shared" si="46" ref="S94:S129">IF($P94&lt;&gt;0,$Q94*N94/$P94,0)</f>
        <v>0</v>
      </c>
      <c r="T94" s="56">
        <f aca="true" t="shared" si="47" ref="T94:T129">IF($P94&lt;&gt;0,$Q94*O94/$P94,0)</f>
        <v>0</v>
      </c>
      <c r="V94" s="63"/>
      <c r="W94" s="73"/>
      <c r="X94" s="33"/>
      <c r="Y94" s="33"/>
      <c r="Z94" s="33"/>
    </row>
    <row r="95" spans="1:26" ht="12.75">
      <c r="A95" s="2">
        <v>0.908206316413523</v>
      </c>
      <c r="B95" s="2">
        <v>0.7055604972094525</v>
      </c>
      <c r="C95" s="2">
        <v>0.5209700940326494</v>
      </c>
      <c r="D95" s="9">
        <v>66</v>
      </c>
      <c r="E95" s="33">
        <f t="shared" si="32"/>
        <v>1424665.565212049</v>
      </c>
      <c r="F95" s="33">
        <f t="shared" si="33"/>
        <v>1156306.189048608</v>
      </c>
      <c r="G95" s="33">
        <f t="shared" si="34"/>
        <v>812054.2927294708</v>
      </c>
      <c r="H95" s="48">
        <f t="shared" si="35"/>
        <v>3393026.0469901282</v>
      </c>
      <c r="I95" s="49">
        <f t="shared" si="36"/>
        <v>-424665.56521204906</v>
      </c>
      <c r="J95" s="33">
        <f t="shared" si="37"/>
        <v>-156306.18904860807</v>
      </c>
      <c r="K95" s="33">
        <f t="shared" si="38"/>
        <v>187945.70727052924</v>
      </c>
      <c r="L95" s="23">
        <f t="shared" si="39"/>
        <v>-393026.0469901279</v>
      </c>
      <c r="M95" s="49">
        <f t="shared" si="40"/>
        <v>-424665.56521204906</v>
      </c>
      <c r="N95" s="33">
        <f t="shared" si="41"/>
        <v>-156306.18904860807</v>
      </c>
      <c r="O95" s="33">
        <f t="shared" si="42"/>
        <v>0</v>
      </c>
      <c r="P95" s="23">
        <f t="shared" si="43"/>
        <v>-580971.7542606571</v>
      </c>
      <c r="Q95" s="55">
        <f t="shared" si="44"/>
        <v>39302.604699012794</v>
      </c>
      <c r="R95" s="49">
        <f t="shared" si="45"/>
        <v>28728.527189849763</v>
      </c>
      <c r="S95" s="33">
        <f t="shared" si="46"/>
        <v>10574.077509163031</v>
      </c>
      <c r="T95" s="56">
        <f t="shared" si="47"/>
        <v>0</v>
      </c>
      <c r="V95" s="63"/>
      <c r="W95" s="73"/>
      <c r="X95" s="33"/>
      <c r="Y95" s="33"/>
      <c r="Z95" s="33"/>
    </row>
    <row r="96" spans="1:26" ht="12.75">
      <c r="A96" s="2">
        <v>0.65862049464954</v>
      </c>
      <c r="B96" s="2">
        <v>0.523204953132125</v>
      </c>
      <c r="C96" s="2">
        <v>0.6071717105996814</v>
      </c>
      <c r="D96" s="9">
        <v>67</v>
      </c>
      <c r="E96" s="33">
        <f t="shared" si="32"/>
        <v>1080701.4666246348</v>
      </c>
      <c r="F96" s="33">
        <f t="shared" si="33"/>
        <v>908554.426150826</v>
      </c>
      <c r="G96" s="33">
        <f t="shared" si="34"/>
        <v>946834.0278907693</v>
      </c>
      <c r="H96" s="48">
        <f t="shared" si="35"/>
        <v>2936089.92066623</v>
      </c>
      <c r="I96" s="49">
        <f t="shared" si="36"/>
        <v>-80701.4666246348</v>
      </c>
      <c r="J96" s="33">
        <f t="shared" si="37"/>
        <v>91445.57384917396</v>
      </c>
      <c r="K96" s="33">
        <f t="shared" si="38"/>
        <v>53165.9721092307</v>
      </c>
      <c r="L96" s="23">
        <f t="shared" si="39"/>
        <v>63910.079333769856</v>
      </c>
      <c r="M96" s="49">
        <f t="shared" si="40"/>
        <v>-80701.4666246348</v>
      </c>
      <c r="N96" s="33">
        <f t="shared" si="41"/>
        <v>0</v>
      </c>
      <c r="O96" s="33">
        <f t="shared" si="42"/>
        <v>0</v>
      </c>
      <c r="P96" s="23">
        <f t="shared" si="43"/>
        <v>-80701.4666246348</v>
      </c>
      <c r="Q96" s="55">
        <f t="shared" si="44"/>
        <v>0</v>
      </c>
      <c r="R96" s="49">
        <f t="shared" si="45"/>
        <v>0</v>
      </c>
      <c r="S96" s="33">
        <f t="shared" si="46"/>
        <v>0</v>
      </c>
      <c r="T96" s="56">
        <f t="shared" si="47"/>
        <v>0</v>
      </c>
      <c r="V96" s="63"/>
      <c r="W96" s="73"/>
      <c r="X96" s="33"/>
      <c r="Y96" s="33"/>
      <c r="Z96" s="33"/>
    </row>
    <row r="97" spans="1:26" ht="12.75">
      <c r="A97" s="2">
        <v>0.24469679947148837</v>
      </c>
      <c r="B97" s="2">
        <v>0.3785946094872694</v>
      </c>
      <c r="C97" s="2">
        <v>0.38898677447295293</v>
      </c>
      <c r="D97" s="9">
        <v>68</v>
      </c>
      <c r="E97" s="33">
        <f t="shared" si="32"/>
        <v>776947.817661309</v>
      </c>
      <c r="F97" s="33">
        <f t="shared" si="33"/>
        <v>756095.9686244437</v>
      </c>
      <c r="G97" s="33">
        <f t="shared" si="34"/>
        <v>642510.2058989174</v>
      </c>
      <c r="H97" s="48">
        <f t="shared" si="35"/>
        <v>2175553.99218467</v>
      </c>
      <c r="I97" s="49">
        <f t="shared" si="36"/>
        <v>223052.18233869097</v>
      </c>
      <c r="J97" s="33">
        <f t="shared" si="37"/>
        <v>243904.03137555625</v>
      </c>
      <c r="K97" s="33">
        <f t="shared" si="38"/>
        <v>357489.7941010826</v>
      </c>
      <c r="L97" s="23">
        <f t="shared" si="39"/>
        <v>824446.0078153298</v>
      </c>
      <c r="M97" s="49">
        <f t="shared" si="40"/>
        <v>0</v>
      </c>
      <c r="N97" s="33">
        <f t="shared" si="41"/>
        <v>0</v>
      </c>
      <c r="O97" s="33">
        <f t="shared" si="42"/>
        <v>0</v>
      </c>
      <c r="P97" s="23">
        <f t="shared" si="43"/>
        <v>0</v>
      </c>
      <c r="Q97" s="55">
        <f t="shared" si="44"/>
        <v>0</v>
      </c>
      <c r="R97" s="49">
        <f t="shared" si="45"/>
        <v>0</v>
      </c>
      <c r="S97" s="33">
        <f t="shared" si="46"/>
        <v>0</v>
      </c>
      <c r="T97" s="56">
        <f t="shared" si="47"/>
        <v>0</v>
      </c>
      <c r="V97" s="63"/>
      <c r="W97" s="73"/>
      <c r="X97" s="33"/>
      <c r="Y97" s="33"/>
      <c r="Z97" s="33"/>
    </row>
    <row r="98" spans="1:26" ht="12.75">
      <c r="A98" s="2">
        <v>0.4504390988707667</v>
      </c>
      <c r="B98" s="2">
        <v>0.9737170097999446</v>
      </c>
      <c r="C98" s="2">
        <v>0.08608024525569302</v>
      </c>
      <c r="D98" s="9">
        <v>69</v>
      </c>
      <c r="E98" s="33">
        <f t="shared" si="32"/>
        <v>920935.191685527</v>
      </c>
      <c r="F98" s="33">
        <f t="shared" si="33"/>
        <v>2326196.896507113</v>
      </c>
      <c r="G98" s="33">
        <f t="shared" si="34"/>
        <v>300981.58767264255</v>
      </c>
      <c r="H98" s="48">
        <f t="shared" si="35"/>
        <v>3548113.6758652823</v>
      </c>
      <c r="I98" s="49">
        <f t="shared" si="36"/>
        <v>79064.80831447302</v>
      </c>
      <c r="J98" s="33">
        <f t="shared" si="37"/>
        <v>-1326196.8965071128</v>
      </c>
      <c r="K98" s="33">
        <f t="shared" si="38"/>
        <v>699018.4123273575</v>
      </c>
      <c r="L98" s="23">
        <f t="shared" si="39"/>
        <v>-548113.6758652824</v>
      </c>
      <c r="M98" s="49">
        <f t="shared" si="40"/>
        <v>0</v>
      </c>
      <c r="N98" s="33">
        <f t="shared" si="41"/>
        <v>-1326196.8965071128</v>
      </c>
      <c r="O98" s="33">
        <f t="shared" si="42"/>
        <v>0</v>
      </c>
      <c r="P98" s="23">
        <f t="shared" si="43"/>
        <v>-1326196.8965071128</v>
      </c>
      <c r="Q98" s="55">
        <f t="shared" si="44"/>
        <v>54811.36758652824</v>
      </c>
      <c r="R98" s="49">
        <f t="shared" si="45"/>
        <v>0</v>
      </c>
      <c r="S98" s="33">
        <f t="shared" si="46"/>
        <v>54811.36758652825</v>
      </c>
      <c r="T98" s="56">
        <f t="shared" si="47"/>
        <v>0</v>
      </c>
      <c r="V98" s="63"/>
      <c r="W98" s="73"/>
      <c r="X98" s="33"/>
      <c r="Y98" s="33"/>
      <c r="Z98" s="33"/>
    </row>
    <row r="99" spans="1:26" ht="12.75">
      <c r="A99" s="2">
        <v>0.605415656161169</v>
      </c>
      <c r="B99" s="2">
        <v>0.998486158840663</v>
      </c>
      <c r="C99" s="2">
        <v>0.3438929741518306</v>
      </c>
      <c r="D99" s="9">
        <v>70</v>
      </c>
      <c r="E99" s="33">
        <f t="shared" si="32"/>
        <v>1035844.5475889343</v>
      </c>
      <c r="F99" s="33">
        <f t="shared" si="33"/>
        <v>3886296.53420237</v>
      </c>
      <c r="G99" s="33">
        <f t="shared" si="34"/>
        <v>590785.0346049825</v>
      </c>
      <c r="H99" s="48">
        <f t="shared" si="35"/>
        <v>5512926.1163962865</v>
      </c>
      <c r="I99" s="49">
        <f t="shared" si="36"/>
        <v>-35844.54758893431</v>
      </c>
      <c r="J99" s="33">
        <f t="shared" si="37"/>
        <v>-2886296.53420237</v>
      </c>
      <c r="K99" s="33">
        <f t="shared" si="38"/>
        <v>409214.9653950175</v>
      </c>
      <c r="L99" s="23">
        <f t="shared" si="39"/>
        <v>-2512926.1163962865</v>
      </c>
      <c r="M99" s="49">
        <f t="shared" si="40"/>
        <v>-35844.54758893431</v>
      </c>
      <c r="N99" s="33">
        <f t="shared" si="41"/>
        <v>-2886296.53420237</v>
      </c>
      <c r="O99" s="33">
        <f t="shared" si="42"/>
        <v>0</v>
      </c>
      <c r="P99" s="23">
        <f t="shared" si="43"/>
        <v>-2922141.081791304</v>
      </c>
      <c r="Q99" s="55">
        <f t="shared" si="44"/>
        <v>493877.834918886</v>
      </c>
      <c r="R99" s="49">
        <f t="shared" si="45"/>
        <v>6058.170040858474</v>
      </c>
      <c r="S99" s="33">
        <f t="shared" si="46"/>
        <v>487819.6648780276</v>
      </c>
      <c r="T99" s="56">
        <f t="shared" si="47"/>
        <v>0</v>
      </c>
      <c r="V99" s="63"/>
      <c r="W99" s="73"/>
      <c r="X99" s="33"/>
      <c r="Y99" s="33"/>
      <c r="Z99" s="33"/>
    </row>
    <row r="100" spans="1:26" ht="12.75">
      <c r="A100" s="2">
        <v>0.5842261451285344</v>
      </c>
      <c r="B100" s="2">
        <v>0.8962983073366892</v>
      </c>
      <c r="C100" s="2">
        <v>0.757003353625108</v>
      </c>
      <c r="D100" s="9">
        <v>71</v>
      </c>
      <c r="E100" s="33">
        <f t="shared" si="32"/>
        <v>1018993.2179367923</v>
      </c>
      <c r="F100" s="33">
        <f t="shared" si="33"/>
        <v>1657596.7685318384</v>
      </c>
      <c r="G100" s="33">
        <f t="shared" si="34"/>
        <v>1274669.5169603052</v>
      </c>
      <c r="H100" s="48">
        <f t="shared" si="35"/>
        <v>3951259.503428936</v>
      </c>
      <c r="I100" s="49">
        <f t="shared" si="36"/>
        <v>-18993.217936792294</v>
      </c>
      <c r="J100" s="33">
        <f t="shared" si="37"/>
        <v>-657596.7685318384</v>
      </c>
      <c r="K100" s="33">
        <f t="shared" si="38"/>
        <v>-274669.51696030516</v>
      </c>
      <c r="L100" s="23">
        <f t="shared" si="39"/>
        <v>-951259.5034289359</v>
      </c>
      <c r="M100" s="49">
        <f t="shared" si="40"/>
        <v>-18993.217936792294</v>
      </c>
      <c r="N100" s="33">
        <f t="shared" si="41"/>
        <v>-657596.7685318384</v>
      </c>
      <c r="O100" s="33">
        <f t="shared" si="42"/>
        <v>-274669.51696030516</v>
      </c>
      <c r="P100" s="23">
        <f t="shared" si="43"/>
        <v>-951259.5034289359</v>
      </c>
      <c r="Q100" s="55">
        <f t="shared" si="44"/>
        <v>95125.9503428936</v>
      </c>
      <c r="R100" s="49">
        <f t="shared" si="45"/>
        <v>1899.3217936792296</v>
      </c>
      <c r="S100" s="33">
        <f t="shared" si="46"/>
        <v>65759.67685318385</v>
      </c>
      <c r="T100" s="56">
        <f t="shared" si="47"/>
        <v>27466.95169603052</v>
      </c>
      <c r="V100" s="63"/>
      <c r="W100" s="73"/>
      <c r="X100" s="33"/>
      <c r="Y100" s="33"/>
      <c r="Z100" s="33"/>
    </row>
    <row r="101" spans="1:26" ht="12.75">
      <c r="A101" s="2">
        <v>0.7412629521852292</v>
      </c>
      <c r="B101" s="2">
        <v>0.1547804111359321</v>
      </c>
      <c r="C101" s="2">
        <v>0.3097447659892085</v>
      </c>
      <c r="D101" s="9">
        <v>72</v>
      </c>
      <c r="E101" s="33">
        <f t="shared" si="32"/>
        <v>1160874.0044346687</v>
      </c>
      <c r="F101" s="33">
        <f t="shared" si="33"/>
        <v>530958.1913844665</v>
      </c>
      <c r="G101" s="33">
        <f t="shared" si="34"/>
        <v>552886.9326984829</v>
      </c>
      <c r="H101" s="48">
        <f t="shared" si="35"/>
        <v>2244719.1285176184</v>
      </c>
      <c r="I101" s="49">
        <f t="shared" si="36"/>
        <v>-160874.0044346687</v>
      </c>
      <c r="J101" s="33">
        <f t="shared" si="37"/>
        <v>469041.8086155335</v>
      </c>
      <c r="K101" s="33">
        <f t="shared" si="38"/>
        <v>447113.0673015171</v>
      </c>
      <c r="L101" s="23">
        <f t="shared" si="39"/>
        <v>755280.871482382</v>
      </c>
      <c r="M101" s="49">
        <f t="shared" si="40"/>
        <v>-160874.0044346687</v>
      </c>
      <c r="N101" s="33">
        <f t="shared" si="41"/>
        <v>0</v>
      </c>
      <c r="O101" s="33">
        <f t="shared" si="42"/>
        <v>0</v>
      </c>
      <c r="P101" s="23">
        <f t="shared" si="43"/>
        <v>-160874.0044346687</v>
      </c>
      <c r="Q101" s="55">
        <f t="shared" si="44"/>
        <v>0</v>
      </c>
      <c r="R101" s="49">
        <f t="shared" si="45"/>
        <v>0</v>
      </c>
      <c r="S101" s="33">
        <f t="shared" si="46"/>
        <v>0</v>
      </c>
      <c r="T101" s="56">
        <f t="shared" si="47"/>
        <v>0</v>
      </c>
      <c r="V101" s="63"/>
      <c r="W101" s="73"/>
      <c r="X101" s="33"/>
      <c r="Y101" s="33"/>
      <c r="Z101" s="33"/>
    </row>
    <row r="102" spans="1:26" ht="12.75">
      <c r="A102" s="2">
        <v>0.2146737800169327</v>
      </c>
      <c r="B102" s="2">
        <v>0.5225205462961815</v>
      </c>
      <c r="C102" s="2">
        <v>0.8856121747984957</v>
      </c>
      <c r="D102" s="9">
        <v>73</v>
      </c>
      <c r="E102" s="33">
        <f t="shared" si="32"/>
        <v>754203.8549644969</v>
      </c>
      <c r="F102" s="33">
        <f t="shared" si="33"/>
        <v>907774.1422057229</v>
      </c>
      <c r="G102" s="33">
        <f t="shared" si="34"/>
        <v>1817502.137039685</v>
      </c>
      <c r="H102" s="48">
        <f t="shared" si="35"/>
        <v>3479480.134209905</v>
      </c>
      <c r="I102" s="49">
        <f t="shared" si="36"/>
        <v>245796.14503550308</v>
      </c>
      <c r="J102" s="33">
        <f t="shared" si="37"/>
        <v>92225.85779427714</v>
      </c>
      <c r="K102" s="33">
        <f t="shared" si="38"/>
        <v>-817502.1370396849</v>
      </c>
      <c r="L102" s="23">
        <f t="shared" si="39"/>
        <v>-479480.1342099047</v>
      </c>
      <c r="M102" s="49">
        <f t="shared" si="40"/>
        <v>0</v>
      </c>
      <c r="N102" s="33">
        <f t="shared" si="41"/>
        <v>0</v>
      </c>
      <c r="O102" s="33">
        <f t="shared" si="42"/>
        <v>-817502.1370396849</v>
      </c>
      <c r="P102" s="23">
        <f t="shared" si="43"/>
        <v>-817502.1370396849</v>
      </c>
      <c r="Q102" s="55">
        <f t="shared" si="44"/>
        <v>47948.01342099047</v>
      </c>
      <c r="R102" s="49">
        <f t="shared" si="45"/>
        <v>0</v>
      </c>
      <c r="S102" s="33">
        <f t="shared" si="46"/>
        <v>0</v>
      </c>
      <c r="T102" s="56">
        <f t="shared" si="47"/>
        <v>47948.013420990465</v>
      </c>
      <c r="V102" s="63"/>
      <c r="W102" s="73"/>
      <c r="X102" s="33"/>
      <c r="Y102" s="33"/>
      <c r="Z102" s="33"/>
    </row>
    <row r="103" spans="1:26" ht="12.75">
      <c r="A103" s="2">
        <v>0.8084956960266991</v>
      </c>
      <c r="B103" s="2">
        <v>0.447557678212144</v>
      </c>
      <c r="C103" s="2">
        <v>0.6752847214660607</v>
      </c>
      <c r="D103" s="9">
        <v>74</v>
      </c>
      <c r="E103" s="33">
        <f t="shared" si="32"/>
        <v>1241983.7181919047</v>
      </c>
      <c r="F103" s="33">
        <f t="shared" si="33"/>
        <v>826201.036372985</v>
      </c>
      <c r="G103" s="33">
        <f t="shared" si="34"/>
        <v>1075932.135958337</v>
      </c>
      <c r="H103" s="48">
        <f t="shared" si="35"/>
        <v>3144116.890523227</v>
      </c>
      <c r="I103" s="49">
        <f t="shared" si="36"/>
        <v>-241983.7181919047</v>
      </c>
      <c r="J103" s="33">
        <f t="shared" si="37"/>
        <v>173798.963627015</v>
      </c>
      <c r="K103" s="33">
        <f t="shared" si="38"/>
        <v>-75932.13595833699</v>
      </c>
      <c r="L103" s="23">
        <f t="shared" si="39"/>
        <v>-144116.8905232267</v>
      </c>
      <c r="M103" s="49">
        <f t="shared" si="40"/>
        <v>-241983.7181919047</v>
      </c>
      <c r="N103" s="33">
        <f t="shared" si="41"/>
        <v>0</v>
      </c>
      <c r="O103" s="33">
        <f t="shared" si="42"/>
        <v>-75932.13595833699</v>
      </c>
      <c r="P103" s="23">
        <f t="shared" si="43"/>
        <v>-317915.8541502417</v>
      </c>
      <c r="Q103" s="55">
        <f t="shared" si="44"/>
        <v>14411.68905232267</v>
      </c>
      <c r="R103" s="49">
        <f t="shared" si="45"/>
        <v>10969.550768797215</v>
      </c>
      <c r="S103" s="33">
        <f t="shared" si="46"/>
        <v>0</v>
      </c>
      <c r="T103" s="56">
        <f t="shared" si="47"/>
        <v>3442.1382835254544</v>
      </c>
      <c r="V103" s="63"/>
      <c r="W103" s="73"/>
      <c r="X103" s="33"/>
      <c r="Y103" s="33"/>
      <c r="Z103" s="33"/>
    </row>
    <row r="104" spans="1:26" ht="12.75">
      <c r="A104" s="2">
        <v>0.18257651818180776</v>
      </c>
      <c r="B104" s="2">
        <v>0.29531206353397654</v>
      </c>
      <c r="C104" s="2">
        <v>0.47110296718363065</v>
      </c>
      <c r="D104" s="9">
        <v>75</v>
      </c>
      <c r="E104" s="33">
        <f t="shared" si="32"/>
        <v>728566.0987219189</v>
      </c>
      <c r="F104" s="33">
        <f t="shared" si="33"/>
        <v>674377.049032733</v>
      </c>
      <c r="G104" s="33">
        <f t="shared" si="34"/>
        <v>743974.6604325733</v>
      </c>
      <c r="H104" s="48">
        <f t="shared" si="35"/>
        <v>2146917.8081872254</v>
      </c>
      <c r="I104" s="49">
        <f t="shared" si="36"/>
        <v>271433.9012780811</v>
      </c>
      <c r="J104" s="33">
        <f t="shared" si="37"/>
        <v>325622.95096726704</v>
      </c>
      <c r="K104" s="33">
        <f t="shared" si="38"/>
        <v>256025.3395674267</v>
      </c>
      <c r="L104" s="23">
        <f t="shared" si="39"/>
        <v>853082.1918127749</v>
      </c>
      <c r="M104" s="49">
        <f t="shared" si="40"/>
        <v>0</v>
      </c>
      <c r="N104" s="33">
        <f t="shared" si="41"/>
        <v>0</v>
      </c>
      <c r="O104" s="33">
        <f t="shared" si="42"/>
        <v>0</v>
      </c>
      <c r="P104" s="23">
        <f t="shared" si="43"/>
        <v>0</v>
      </c>
      <c r="Q104" s="55">
        <f t="shared" si="44"/>
        <v>0</v>
      </c>
      <c r="R104" s="49">
        <f t="shared" si="45"/>
        <v>0</v>
      </c>
      <c r="S104" s="33">
        <f t="shared" si="46"/>
        <v>0</v>
      </c>
      <c r="T104" s="56">
        <f t="shared" si="47"/>
        <v>0</v>
      </c>
      <c r="V104" s="63"/>
      <c r="W104" s="73"/>
      <c r="X104" s="33"/>
      <c r="Y104" s="33"/>
      <c r="Z104" s="33"/>
    </row>
    <row r="105" spans="1:26" ht="12.75">
      <c r="A105" s="2">
        <v>0.9135677104366118</v>
      </c>
      <c r="B105" s="2">
        <v>0.3598111979642864</v>
      </c>
      <c r="C105" s="2">
        <v>0.9171022072567345</v>
      </c>
      <c r="D105" s="9">
        <v>76</v>
      </c>
      <c r="E105" s="33">
        <f t="shared" si="32"/>
        <v>1438954.8761267308</v>
      </c>
      <c r="F105" s="33">
        <f t="shared" si="33"/>
        <v>737505.4881719988</v>
      </c>
      <c r="G105" s="33">
        <f t="shared" si="34"/>
        <v>2064913.6551115082</v>
      </c>
      <c r="H105" s="48">
        <f t="shared" si="35"/>
        <v>4241374.019410238</v>
      </c>
      <c r="I105" s="49">
        <f t="shared" si="36"/>
        <v>-438954.8761267308</v>
      </c>
      <c r="J105" s="33">
        <f t="shared" si="37"/>
        <v>262494.51182800124</v>
      </c>
      <c r="K105" s="33">
        <f t="shared" si="38"/>
        <v>-1064913.6551115082</v>
      </c>
      <c r="L105" s="23">
        <f t="shared" si="39"/>
        <v>-1241374.0194102377</v>
      </c>
      <c r="M105" s="49">
        <f t="shared" si="40"/>
        <v>-438954.8761267308</v>
      </c>
      <c r="N105" s="33">
        <f t="shared" si="41"/>
        <v>0</v>
      </c>
      <c r="O105" s="33">
        <f t="shared" si="42"/>
        <v>-1064913.6551115082</v>
      </c>
      <c r="P105" s="23">
        <f t="shared" si="43"/>
        <v>-1503868.531238239</v>
      </c>
      <c r="Q105" s="55">
        <f t="shared" si="44"/>
        <v>124137.40194102377</v>
      </c>
      <c r="R105" s="49">
        <f t="shared" si="45"/>
        <v>36233.69779993355</v>
      </c>
      <c r="S105" s="33">
        <f t="shared" si="46"/>
        <v>0</v>
      </c>
      <c r="T105" s="56">
        <f t="shared" si="47"/>
        <v>87903.70414109022</v>
      </c>
      <c r="V105" s="63"/>
      <c r="W105" s="73"/>
      <c r="X105" s="33"/>
      <c r="Y105" s="33"/>
      <c r="Z105" s="33"/>
    </row>
    <row r="106" spans="1:26" ht="12.75">
      <c r="A106" s="2">
        <v>0.07210446838977091</v>
      </c>
      <c r="B106" s="2">
        <v>0.34931105594015505</v>
      </c>
      <c r="C106" s="2">
        <v>0.7952073882627102</v>
      </c>
      <c r="D106" s="9">
        <v>77</v>
      </c>
      <c r="E106" s="33">
        <f t="shared" si="32"/>
        <v>616875.174380866</v>
      </c>
      <c r="F106" s="33">
        <f t="shared" si="33"/>
        <v>727173.2150795831</v>
      </c>
      <c r="G106" s="33">
        <f t="shared" si="34"/>
        <v>1394082.701404547</v>
      </c>
      <c r="H106" s="48">
        <f t="shared" si="35"/>
        <v>2738131.0908649964</v>
      </c>
      <c r="I106" s="49">
        <f t="shared" si="36"/>
        <v>383124.825619134</v>
      </c>
      <c r="J106" s="33">
        <f t="shared" si="37"/>
        <v>272826.7849204169</v>
      </c>
      <c r="K106" s="33">
        <f t="shared" si="38"/>
        <v>-394082.7014045471</v>
      </c>
      <c r="L106" s="23">
        <f t="shared" si="39"/>
        <v>261868.9091350038</v>
      </c>
      <c r="M106" s="49">
        <f t="shared" si="40"/>
        <v>0</v>
      </c>
      <c r="N106" s="33">
        <f t="shared" si="41"/>
        <v>0</v>
      </c>
      <c r="O106" s="33">
        <f t="shared" si="42"/>
        <v>-394082.7014045471</v>
      </c>
      <c r="P106" s="23">
        <f t="shared" si="43"/>
        <v>-394082.7014045471</v>
      </c>
      <c r="Q106" s="55">
        <f t="shared" si="44"/>
        <v>0</v>
      </c>
      <c r="R106" s="49">
        <f t="shared" si="45"/>
        <v>0</v>
      </c>
      <c r="S106" s="33">
        <f t="shared" si="46"/>
        <v>0</v>
      </c>
      <c r="T106" s="56">
        <f t="shared" si="47"/>
        <v>0</v>
      </c>
      <c r="V106" s="63"/>
      <c r="W106" s="73"/>
      <c r="X106" s="33"/>
      <c r="Y106" s="33"/>
      <c r="Z106" s="33"/>
    </row>
    <row r="107" spans="1:26" ht="12.75">
      <c r="A107" s="2">
        <v>0.9430871280768933</v>
      </c>
      <c r="B107" s="2">
        <v>0.27001184316931326</v>
      </c>
      <c r="C107" s="2">
        <v>0.997638765825519</v>
      </c>
      <c r="D107" s="9">
        <v>78</v>
      </c>
      <c r="E107" s="33">
        <f t="shared" si="32"/>
        <v>1536287.2441805955</v>
      </c>
      <c r="F107" s="33">
        <f t="shared" si="33"/>
        <v>649606.4334060298</v>
      </c>
      <c r="G107" s="33">
        <f t="shared" si="34"/>
        <v>5656274.592962115</v>
      </c>
      <c r="H107" s="48">
        <f t="shared" si="35"/>
        <v>7842168.27054874</v>
      </c>
      <c r="I107" s="49">
        <f t="shared" si="36"/>
        <v>-536287.2441805955</v>
      </c>
      <c r="J107" s="33">
        <f t="shared" si="37"/>
        <v>350393.5665939702</v>
      </c>
      <c r="K107" s="33">
        <f t="shared" si="38"/>
        <v>-4656274.592962115</v>
      </c>
      <c r="L107" s="23">
        <f t="shared" si="39"/>
        <v>-4842168.27054874</v>
      </c>
      <c r="M107" s="49">
        <f t="shared" si="40"/>
        <v>-536287.2441805955</v>
      </c>
      <c r="N107" s="33">
        <f t="shared" si="41"/>
        <v>0</v>
      </c>
      <c r="O107" s="33">
        <f t="shared" si="42"/>
        <v>-4656274.592962115</v>
      </c>
      <c r="P107" s="23">
        <f t="shared" si="43"/>
        <v>-5192561.837142711</v>
      </c>
      <c r="Q107" s="55">
        <f t="shared" si="44"/>
        <v>1192650.4811646224</v>
      </c>
      <c r="R107" s="49">
        <f t="shared" si="45"/>
        <v>123176.81712316176</v>
      </c>
      <c r="S107" s="33">
        <f t="shared" si="46"/>
        <v>0</v>
      </c>
      <c r="T107" s="56">
        <f t="shared" si="47"/>
        <v>1069473.6640414607</v>
      </c>
      <c r="V107" s="63"/>
      <c r="W107" s="73"/>
      <c r="X107" s="33"/>
      <c r="Y107" s="33"/>
      <c r="Z107" s="33"/>
    </row>
    <row r="108" spans="1:26" ht="12.75">
      <c r="A108" s="2">
        <v>0.021646172422343568</v>
      </c>
      <c r="B108" s="2">
        <v>0.7983863598361822</v>
      </c>
      <c r="C108" s="2">
        <v>0.16376695114562612</v>
      </c>
      <c r="D108" s="9">
        <v>79</v>
      </c>
      <c r="E108" s="33">
        <f t="shared" si="32"/>
        <v>521386.56358587503</v>
      </c>
      <c r="F108" s="33">
        <f t="shared" si="33"/>
        <v>1340356.5707430847</v>
      </c>
      <c r="G108" s="33">
        <f t="shared" si="34"/>
        <v>394409.6137143079</v>
      </c>
      <c r="H108" s="48">
        <f t="shared" si="35"/>
        <v>2256152.7480432675</v>
      </c>
      <c r="I108" s="49">
        <f t="shared" si="36"/>
        <v>478613.43641412497</v>
      </c>
      <c r="J108" s="33">
        <f t="shared" si="37"/>
        <v>-340356.57074308465</v>
      </c>
      <c r="K108" s="33">
        <f t="shared" si="38"/>
        <v>605590.3862856921</v>
      </c>
      <c r="L108" s="23">
        <f t="shared" si="39"/>
        <v>743847.2519567325</v>
      </c>
      <c r="M108" s="49">
        <f t="shared" si="40"/>
        <v>0</v>
      </c>
      <c r="N108" s="33">
        <f t="shared" si="41"/>
        <v>-340356.57074308465</v>
      </c>
      <c r="O108" s="33">
        <f t="shared" si="42"/>
        <v>0</v>
      </c>
      <c r="P108" s="23">
        <f t="shared" si="43"/>
        <v>-340356.57074308465</v>
      </c>
      <c r="Q108" s="55">
        <f t="shared" si="44"/>
        <v>0</v>
      </c>
      <c r="R108" s="49">
        <f t="shared" si="45"/>
        <v>0</v>
      </c>
      <c r="S108" s="33">
        <f t="shared" si="46"/>
        <v>0</v>
      </c>
      <c r="T108" s="56">
        <f t="shared" si="47"/>
        <v>0</v>
      </c>
      <c r="V108" s="63"/>
      <c r="W108" s="73"/>
      <c r="X108" s="33"/>
      <c r="Y108" s="33"/>
      <c r="Z108" s="33"/>
    </row>
    <row r="109" spans="1:26" ht="12.75">
      <c r="A109" s="2">
        <v>0.5665542011940874</v>
      </c>
      <c r="B109" s="2">
        <v>0.3401369271322796</v>
      </c>
      <c r="C109" s="2">
        <v>0.696088366118045</v>
      </c>
      <c r="D109" s="9">
        <v>80</v>
      </c>
      <c r="E109" s="33">
        <f t="shared" si="32"/>
        <v>1005296.4069636556</v>
      </c>
      <c r="F109" s="33">
        <f t="shared" si="33"/>
        <v>718173.0446769899</v>
      </c>
      <c r="G109" s="33">
        <f t="shared" si="34"/>
        <v>1121007.8522306688</v>
      </c>
      <c r="H109" s="48">
        <f t="shared" si="35"/>
        <v>2844477.303871314</v>
      </c>
      <c r="I109" s="49">
        <f t="shared" si="36"/>
        <v>-5296.406963655609</v>
      </c>
      <c r="J109" s="33">
        <f t="shared" si="37"/>
        <v>281826.9553230101</v>
      </c>
      <c r="K109" s="33">
        <f t="shared" si="38"/>
        <v>-121007.85223066877</v>
      </c>
      <c r="L109" s="23">
        <f t="shared" si="39"/>
        <v>155522.69612868573</v>
      </c>
      <c r="M109" s="49">
        <f t="shared" si="40"/>
        <v>-5296.406963655609</v>
      </c>
      <c r="N109" s="33">
        <f t="shared" si="41"/>
        <v>0</v>
      </c>
      <c r="O109" s="33">
        <f t="shared" si="42"/>
        <v>-121007.85223066877</v>
      </c>
      <c r="P109" s="23">
        <f t="shared" si="43"/>
        <v>-126304.25919432438</v>
      </c>
      <c r="Q109" s="55">
        <f t="shared" si="44"/>
        <v>0</v>
      </c>
      <c r="R109" s="49">
        <f t="shared" si="45"/>
        <v>0</v>
      </c>
      <c r="S109" s="33">
        <f t="shared" si="46"/>
        <v>0</v>
      </c>
      <c r="T109" s="56">
        <f t="shared" si="47"/>
        <v>0</v>
      </c>
      <c r="V109" s="63"/>
      <c r="W109" s="73"/>
      <c r="X109" s="33"/>
      <c r="Y109" s="33"/>
      <c r="Z109" s="33"/>
    </row>
    <row r="110" spans="1:26" ht="12.75">
      <c r="A110" s="2">
        <v>0.4951706453202602</v>
      </c>
      <c r="B110" s="2">
        <v>0.28223469027569514</v>
      </c>
      <c r="C110" s="2">
        <v>0.03822019760200601</v>
      </c>
      <c r="D110" s="9">
        <v>81</v>
      </c>
      <c r="E110" s="33">
        <f t="shared" si="32"/>
        <v>952531.8751681807</v>
      </c>
      <c r="F110" s="33">
        <f t="shared" si="33"/>
        <v>661590.919555698</v>
      </c>
      <c r="G110" s="33">
        <f t="shared" si="34"/>
        <v>226455.515814289</v>
      </c>
      <c r="H110" s="48">
        <f t="shared" si="35"/>
        <v>1840578.3105381676</v>
      </c>
      <c r="I110" s="49">
        <f t="shared" si="36"/>
        <v>47468.124831819325</v>
      </c>
      <c r="J110" s="33">
        <f t="shared" si="37"/>
        <v>338409.08044430194</v>
      </c>
      <c r="K110" s="33">
        <f t="shared" si="38"/>
        <v>773544.484185711</v>
      </c>
      <c r="L110" s="23">
        <f t="shared" si="39"/>
        <v>1159421.6894618324</v>
      </c>
      <c r="M110" s="49">
        <f t="shared" si="40"/>
        <v>0</v>
      </c>
      <c r="N110" s="33">
        <f t="shared" si="41"/>
        <v>0</v>
      </c>
      <c r="O110" s="33">
        <f t="shared" si="42"/>
        <v>0</v>
      </c>
      <c r="P110" s="23">
        <f t="shared" si="43"/>
        <v>0</v>
      </c>
      <c r="Q110" s="55">
        <f t="shared" si="44"/>
        <v>0</v>
      </c>
      <c r="R110" s="49">
        <f t="shared" si="45"/>
        <v>0</v>
      </c>
      <c r="S110" s="33">
        <f t="shared" si="46"/>
        <v>0</v>
      </c>
      <c r="T110" s="56">
        <f t="shared" si="47"/>
        <v>0</v>
      </c>
      <c r="V110" s="63"/>
      <c r="W110" s="73"/>
      <c r="X110" s="33"/>
      <c r="Y110" s="33"/>
      <c r="Z110" s="33"/>
    </row>
    <row r="111" spans="1:26" ht="12.75">
      <c r="A111" s="2">
        <v>0.571887649301043</v>
      </c>
      <c r="B111" s="2">
        <v>0.7199307855429713</v>
      </c>
      <c r="C111" s="2">
        <v>0.6515718175211034</v>
      </c>
      <c r="D111" s="9">
        <v>82</v>
      </c>
      <c r="E111" s="33">
        <f t="shared" si="32"/>
        <v>1009398.499241755</v>
      </c>
      <c r="F111" s="33">
        <f t="shared" si="33"/>
        <v>1180948.5279479863</v>
      </c>
      <c r="G111" s="33">
        <f t="shared" si="34"/>
        <v>1028084.4075044498</v>
      </c>
      <c r="H111" s="48">
        <f t="shared" si="35"/>
        <v>3218431.4346941914</v>
      </c>
      <c r="I111" s="49">
        <f t="shared" si="36"/>
        <v>-9398.499241754995</v>
      </c>
      <c r="J111" s="33">
        <f t="shared" si="37"/>
        <v>-180948.52794798627</v>
      </c>
      <c r="K111" s="33">
        <f t="shared" si="38"/>
        <v>-28084.40750444983</v>
      </c>
      <c r="L111" s="23">
        <f t="shared" si="39"/>
        <v>-218431.4346941911</v>
      </c>
      <c r="M111" s="49">
        <f t="shared" si="40"/>
        <v>-9398.499241754995</v>
      </c>
      <c r="N111" s="33">
        <f t="shared" si="41"/>
        <v>-180948.52794798627</v>
      </c>
      <c r="O111" s="33">
        <f t="shared" si="42"/>
        <v>-28084.40750444983</v>
      </c>
      <c r="P111" s="23">
        <f t="shared" si="43"/>
        <v>-218431.4346941911</v>
      </c>
      <c r="Q111" s="55">
        <f t="shared" si="44"/>
        <v>21843.143469419112</v>
      </c>
      <c r="R111" s="49">
        <f t="shared" si="45"/>
        <v>939.8499241754996</v>
      </c>
      <c r="S111" s="33">
        <f t="shared" si="46"/>
        <v>18094.85279479863</v>
      </c>
      <c r="T111" s="56">
        <f t="shared" si="47"/>
        <v>2808.4407504449837</v>
      </c>
      <c r="V111" s="63"/>
      <c r="W111" s="73"/>
      <c r="X111" s="33"/>
      <c r="Y111" s="33"/>
      <c r="Z111" s="33"/>
    </row>
    <row r="112" spans="1:26" ht="12.75">
      <c r="A112" s="2">
        <v>0.2981468747562972</v>
      </c>
      <c r="B112" s="2">
        <v>0.3117839815947787</v>
      </c>
      <c r="C112" s="2">
        <v>0.2418102423217512</v>
      </c>
      <c r="D112" s="9">
        <v>83</v>
      </c>
      <c r="E112" s="33">
        <f t="shared" si="32"/>
        <v>815526.522757401</v>
      </c>
      <c r="F112" s="33">
        <f t="shared" si="33"/>
        <v>690458.1180950742</v>
      </c>
      <c r="G112" s="33">
        <f t="shared" si="34"/>
        <v>479340.55273618636</v>
      </c>
      <c r="H112" s="48">
        <f t="shared" si="35"/>
        <v>1985325.1935886615</v>
      </c>
      <c r="I112" s="49">
        <f t="shared" si="36"/>
        <v>184473.477242599</v>
      </c>
      <c r="J112" s="33">
        <f t="shared" si="37"/>
        <v>309541.8819049258</v>
      </c>
      <c r="K112" s="33">
        <f t="shared" si="38"/>
        <v>520659.44726381364</v>
      </c>
      <c r="L112" s="23">
        <f t="shared" si="39"/>
        <v>1014674.8064113385</v>
      </c>
      <c r="M112" s="49">
        <f t="shared" si="40"/>
        <v>0</v>
      </c>
      <c r="N112" s="33">
        <f t="shared" si="41"/>
        <v>0</v>
      </c>
      <c r="O112" s="33">
        <f t="shared" si="42"/>
        <v>0</v>
      </c>
      <c r="P112" s="23">
        <f t="shared" si="43"/>
        <v>0</v>
      </c>
      <c r="Q112" s="55">
        <f t="shared" si="44"/>
        <v>0</v>
      </c>
      <c r="R112" s="49">
        <f t="shared" si="45"/>
        <v>0</v>
      </c>
      <c r="S112" s="33">
        <f t="shared" si="46"/>
        <v>0</v>
      </c>
      <c r="T112" s="56">
        <f t="shared" si="47"/>
        <v>0</v>
      </c>
      <c r="V112" s="63"/>
      <c r="W112" s="73"/>
      <c r="X112" s="33"/>
      <c r="Y112" s="33"/>
      <c r="Z112" s="33"/>
    </row>
    <row r="113" spans="1:26" ht="12.75">
      <c r="A113" s="2">
        <v>0.029716841918435266</v>
      </c>
      <c r="B113" s="2">
        <v>0.060431480952748584</v>
      </c>
      <c r="C113" s="2">
        <v>0.7089014369438446</v>
      </c>
      <c r="D113" s="9">
        <v>84</v>
      </c>
      <c r="E113" s="33">
        <f t="shared" si="32"/>
        <v>543083.9026288361</v>
      </c>
      <c r="F113" s="33">
        <f t="shared" si="33"/>
        <v>406333.5925650821</v>
      </c>
      <c r="G113" s="33">
        <f t="shared" si="34"/>
        <v>1150417.3261487433</v>
      </c>
      <c r="H113" s="48">
        <f t="shared" si="35"/>
        <v>2099834.8213426615</v>
      </c>
      <c r="I113" s="49">
        <f t="shared" si="36"/>
        <v>456916.0973711639</v>
      </c>
      <c r="J113" s="33">
        <f t="shared" si="37"/>
        <v>593666.407434918</v>
      </c>
      <c r="K113" s="33">
        <f t="shared" si="38"/>
        <v>-150417.32614874328</v>
      </c>
      <c r="L113" s="23">
        <f t="shared" si="39"/>
        <v>900165.1786573385</v>
      </c>
      <c r="M113" s="49">
        <f t="shared" si="40"/>
        <v>0</v>
      </c>
      <c r="N113" s="33">
        <f t="shared" si="41"/>
        <v>0</v>
      </c>
      <c r="O113" s="33">
        <f t="shared" si="42"/>
        <v>-150417.32614874328</v>
      </c>
      <c r="P113" s="23">
        <f t="shared" si="43"/>
        <v>-150417.32614874328</v>
      </c>
      <c r="Q113" s="55">
        <f t="shared" si="44"/>
        <v>0</v>
      </c>
      <c r="R113" s="49">
        <f t="shared" si="45"/>
        <v>0</v>
      </c>
      <c r="S113" s="33">
        <f t="shared" si="46"/>
        <v>0</v>
      </c>
      <c r="T113" s="56">
        <f t="shared" si="47"/>
        <v>0</v>
      </c>
      <c r="V113" s="63"/>
      <c r="W113" s="73"/>
      <c r="X113" s="33"/>
      <c r="Y113" s="33"/>
      <c r="Z113" s="33"/>
    </row>
    <row r="114" spans="1:26" ht="12.75">
      <c r="A114" s="2">
        <v>0.3323392254973645</v>
      </c>
      <c r="B114" s="2">
        <v>0.11486060961674283</v>
      </c>
      <c r="C114" s="2">
        <v>0.257374046031293</v>
      </c>
      <c r="D114" s="9">
        <v>85</v>
      </c>
      <c r="E114" s="33">
        <f t="shared" si="32"/>
        <v>839424.370177947</v>
      </c>
      <c r="F114" s="33">
        <f t="shared" si="33"/>
        <v>484063.7588106293</v>
      </c>
      <c r="G114" s="33">
        <f t="shared" si="34"/>
        <v>496077.24681275507</v>
      </c>
      <c r="H114" s="48">
        <f t="shared" si="35"/>
        <v>1819565.3758013314</v>
      </c>
      <c r="I114" s="49">
        <f t="shared" si="36"/>
        <v>160575.62982205302</v>
      </c>
      <c r="J114" s="33">
        <f t="shared" si="37"/>
        <v>515936.2411893707</v>
      </c>
      <c r="K114" s="33">
        <f t="shared" si="38"/>
        <v>503922.75318724493</v>
      </c>
      <c r="L114" s="23">
        <f t="shared" si="39"/>
        <v>1180434.6241986686</v>
      </c>
      <c r="M114" s="49">
        <f t="shared" si="40"/>
        <v>0</v>
      </c>
      <c r="N114" s="33">
        <f t="shared" si="41"/>
        <v>0</v>
      </c>
      <c r="O114" s="33">
        <f t="shared" si="42"/>
        <v>0</v>
      </c>
      <c r="P114" s="23">
        <f t="shared" si="43"/>
        <v>0</v>
      </c>
      <c r="Q114" s="55">
        <f t="shared" si="44"/>
        <v>0</v>
      </c>
      <c r="R114" s="49">
        <f t="shared" si="45"/>
        <v>0</v>
      </c>
      <c r="S114" s="33">
        <f t="shared" si="46"/>
        <v>0</v>
      </c>
      <c r="T114" s="56">
        <f t="shared" si="47"/>
        <v>0</v>
      </c>
      <c r="V114" s="63"/>
      <c r="W114" s="73"/>
      <c r="X114" s="33"/>
      <c r="Y114" s="33"/>
      <c r="Z114" s="33"/>
    </row>
    <row r="115" spans="1:26" ht="12.75">
      <c r="A115" s="2">
        <v>0.8818330733284665</v>
      </c>
      <c r="B115" s="2">
        <v>0.6939401588694869</v>
      </c>
      <c r="C115" s="2">
        <v>0.3976272572308499</v>
      </c>
      <c r="D115" s="9">
        <v>86</v>
      </c>
      <c r="E115" s="33">
        <f t="shared" si="32"/>
        <v>1363779.7012024624</v>
      </c>
      <c r="F115" s="33">
        <f t="shared" si="33"/>
        <v>1137149.8935129584</v>
      </c>
      <c r="G115" s="33">
        <f t="shared" si="34"/>
        <v>652694.9347966872</v>
      </c>
      <c r="H115" s="48">
        <f t="shared" si="35"/>
        <v>3153624.5295121083</v>
      </c>
      <c r="I115" s="49">
        <f t="shared" si="36"/>
        <v>-363779.7012024624</v>
      </c>
      <c r="J115" s="33">
        <f t="shared" si="37"/>
        <v>-137149.89351295843</v>
      </c>
      <c r="K115" s="33">
        <f t="shared" si="38"/>
        <v>347305.0652033128</v>
      </c>
      <c r="L115" s="23">
        <f t="shared" si="39"/>
        <v>-153624.52951210807</v>
      </c>
      <c r="M115" s="49">
        <f t="shared" si="40"/>
        <v>-363779.7012024624</v>
      </c>
      <c r="N115" s="33">
        <f t="shared" si="41"/>
        <v>-137149.89351295843</v>
      </c>
      <c r="O115" s="33">
        <f t="shared" si="42"/>
        <v>0</v>
      </c>
      <c r="P115" s="23">
        <f t="shared" si="43"/>
        <v>-500929.59471542086</v>
      </c>
      <c r="Q115" s="55">
        <f t="shared" si="44"/>
        <v>15362.452951210807</v>
      </c>
      <c r="R115" s="49">
        <f t="shared" si="45"/>
        <v>11156.3553107762</v>
      </c>
      <c r="S115" s="33">
        <f t="shared" si="46"/>
        <v>4206.097640434608</v>
      </c>
      <c r="T115" s="56">
        <f t="shared" si="47"/>
        <v>0</v>
      </c>
      <c r="V115" s="63"/>
      <c r="W115" s="73"/>
      <c r="X115" s="33"/>
      <c r="Y115" s="33"/>
      <c r="Z115" s="33"/>
    </row>
    <row r="116" spans="1:26" ht="12.75">
      <c r="A116" s="2">
        <v>0.30862026417693156</v>
      </c>
      <c r="B116" s="2">
        <v>0.17094148164483114</v>
      </c>
      <c r="C116" s="2">
        <v>0.02761823388661777</v>
      </c>
      <c r="D116" s="9">
        <v>87</v>
      </c>
      <c r="E116" s="33">
        <f t="shared" si="32"/>
        <v>822892.6595951434</v>
      </c>
      <c r="F116" s="33">
        <f t="shared" si="33"/>
        <v>548687.7973338787</v>
      </c>
      <c r="G116" s="33">
        <f t="shared" si="34"/>
        <v>204557.112038933</v>
      </c>
      <c r="H116" s="48">
        <f t="shared" si="35"/>
        <v>1576137.568967955</v>
      </c>
      <c r="I116" s="49">
        <f t="shared" si="36"/>
        <v>177107.3404048566</v>
      </c>
      <c r="J116" s="33">
        <f t="shared" si="37"/>
        <v>451312.2026661213</v>
      </c>
      <c r="K116" s="33">
        <f t="shared" si="38"/>
        <v>795442.887961067</v>
      </c>
      <c r="L116" s="23">
        <f t="shared" si="39"/>
        <v>1423862.4310320448</v>
      </c>
      <c r="M116" s="49">
        <f t="shared" si="40"/>
        <v>0</v>
      </c>
      <c r="N116" s="33">
        <f t="shared" si="41"/>
        <v>0</v>
      </c>
      <c r="O116" s="33">
        <f t="shared" si="42"/>
        <v>0</v>
      </c>
      <c r="P116" s="23">
        <f t="shared" si="43"/>
        <v>0</v>
      </c>
      <c r="Q116" s="55">
        <f t="shared" si="44"/>
        <v>0</v>
      </c>
      <c r="R116" s="49">
        <f t="shared" si="45"/>
        <v>0</v>
      </c>
      <c r="S116" s="33">
        <f t="shared" si="46"/>
        <v>0</v>
      </c>
      <c r="T116" s="56">
        <f t="shared" si="47"/>
        <v>0</v>
      </c>
      <c r="V116" s="63"/>
      <c r="W116" s="73"/>
      <c r="X116" s="33"/>
      <c r="Y116" s="33"/>
      <c r="Z116" s="33"/>
    </row>
    <row r="117" spans="1:26" ht="12.75">
      <c r="A117" s="2">
        <v>0.45000200047313127</v>
      </c>
      <c r="B117" s="2">
        <v>0.6809736466221974</v>
      </c>
      <c r="C117" s="2">
        <v>0.053510476600593826</v>
      </c>
      <c r="D117" s="9">
        <v>88</v>
      </c>
      <c r="E117" s="33">
        <f t="shared" si="32"/>
        <v>920630.1591650032</v>
      </c>
      <c r="F117" s="33">
        <f t="shared" si="33"/>
        <v>1116514.2884577934</v>
      </c>
      <c r="G117" s="33">
        <f t="shared" si="34"/>
        <v>253292.53163433418</v>
      </c>
      <c r="H117" s="48">
        <f t="shared" si="35"/>
        <v>2290436.9792571305</v>
      </c>
      <c r="I117" s="49">
        <f t="shared" si="36"/>
        <v>79369.84083499678</v>
      </c>
      <c r="J117" s="33">
        <f t="shared" si="37"/>
        <v>-116514.28845779342</v>
      </c>
      <c r="K117" s="33">
        <f t="shared" si="38"/>
        <v>746707.4683656658</v>
      </c>
      <c r="L117" s="23">
        <f t="shared" si="39"/>
        <v>709563.0207428691</v>
      </c>
      <c r="M117" s="49">
        <f t="shared" si="40"/>
        <v>0</v>
      </c>
      <c r="N117" s="33">
        <f t="shared" si="41"/>
        <v>-116514.28845779342</v>
      </c>
      <c r="O117" s="33">
        <f t="shared" si="42"/>
        <v>0</v>
      </c>
      <c r="P117" s="23">
        <f t="shared" si="43"/>
        <v>-116514.28845779342</v>
      </c>
      <c r="Q117" s="55">
        <f t="shared" si="44"/>
        <v>0</v>
      </c>
      <c r="R117" s="49">
        <f t="shared" si="45"/>
        <v>0</v>
      </c>
      <c r="S117" s="33">
        <f t="shared" si="46"/>
        <v>0</v>
      </c>
      <c r="T117" s="56">
        <f t="shared" si="47"/>
        <v>0</v>
      </c>
      <c r="V117" s="63"/>
      <c r="W117" s="73"/>
      <c r="X117" s="33"/>
      <c r="Y117" s="33"/>
      <c r="Z117" s="33"/>
    </row>
    <row r="118" spans="1:26" ht="12.75">
      <c r="A118" s="2">
        <v>0.7377176944319646</v>
      </c>
      <c r="B118" s="2">
        <v>0.33680401632389056</v>
      </c>
      <c r="C118" s="2">
        <v>0.9635713169292377</v>
      </c>
      <c r="D118" s="9">
        <v>89</v>
      </c>
      <c r="E118" s="33">
        <f t="shared" si="32"/>
        <v>1157077.5828069157</v>
      </c>
      <c r="F118" s="33">
        <f t="shared" si="33"/>
        <v>714908.5169403923</v>
      </c>
      <c r="G118" s="33">
        <f t="shared" si="34"/>
        <v>2747265.943765374</v>
      </c>
      <c r="H118" s="48">
        <f t="shared" si="35"/>
        <v>4619252.0435126815</v>
      </c>
      <c r="I118" s="49">
        <f t="shared" si="36"/>
        <v>-157077.58280691574</v>
      </c>
      <c r="J118" s="33">
        <f t="shared" si="37"/>
        <v>285091.4830596077</v>
      </c>
      <c r="K118" s="33">
        <f t="shared" si="38"/>
        <v>-1747265.943765374</v>
      </c>
      <c r="L118" s="23">
        <f t="shared" si="39"/>
        <v>-1619252.043512682</v>
      </c>
      <c r="M118" s="49">
        <f t="shared" si="40"/>
        <v>-157077.58280691574</v>
      </c>
      <c r="N118" s="33">
        <f t="shared" si="41"/>
        <v>0</v>
      </c>
      <c r="O118" s="33">
        <f t="shared" si="42"/>
        <v>-1747265.943765374</v>
      </c>
      <c r="P118" s="23">
        <f t="shared" si="43"/>
        <v>-1904343.5265722896</v>
      </c>
      <c r="Q118" s="55">
        <f t="shared" si="44"/>
        <v>225775.6130538046</v>
      </c>
      <c r="R118" s="49">
        <f t="shared" si="45"/>
        <v>18622.841446613817</v>
      </c>
      <c r="S118" s="33">
        <f t="shared" si="46"/>
        <v>0</v>
      </c>
      <c r="T118" s="56">
        <f t="shared" si="47"/>
        <v>207152.7716071908</v>
      </c>
      <c r="V118" s="63"/>
      <c r="W118" s="73"/>
      <c r="X118" s="33"/>
      <c r="Y118" s="33"/>
      <c r="Z118" s="33"/>
    </row>
    <row r="119" spans="1:26" ht="12.75">
      <c r="A119" s="2">
        <v>0.44523056204343003</v>
      </c>
      <c r="B119" s="2">
        <v>0.820676828526361</v>
      </c>
      <c r="C119" s="2">
        <v>0.0784599573917264</v>
      </c>
      <c r="D119" s="9">
        <v>90</v>
      </c>
      <c r="E119" s="33">
        <f t="shared" si="32"/>
        <v>917304.1124416839</v>
      </c>
      <c r="F119" s="33">
        <f t="shared" si="33"/>
        <v>1396506.496945584</v>
      </c>
      <c r="G119" s="33">
        <f t="shared" si="34"/>
        <v>290586.2459937767</v>
      </c>
      <c r="H119" s="48">
        <f t="shared" si="35"/>
        <v>2604396.8553810446</v>
      </c>
      <c r="I119" s="49">
        <f t="shared" si="36"/>
        <v>82695.88755831611</v>
      </c>
      <c r="J119" s="33">
        <f t="shared" si="37"/>
        <v>-396506.49694558396</v>
      </c>
      <c r="K119" s="33">
        <f t="shared" si="38"/>
        <v>709413.7540062233</v>
      </c>
      <c r="L119" s="23">
        <f t="shared" si="39"/>
        <v>395603.14461895544</v>
      </c>
      <c r="M119" s="49">
        <f t="shared" si="40"/>
        <v>0</v>
      </c>
      <c r="N119" s="33">
        <f t="shared" si="41"/>
        <v>-396506.49694558396</v>
      </c>
      <c r="O119" s="33">
        <f t="shared" si="42"/>
        <v>0</v>
      </c>
      <c r="P119" s="23">
        <f t="shared" si="43"/>
        <v>-396506.49694558396</v>
      </c>
      <c r="Q119" s="55">
        <f t="shared" si="44"/>
        <v>0</v>
      </c>
      <c r="R119" s="49">
        <f t="shared" si="45"/>
        <v>0</v>
      </c>
      <c r="S119" s="33">
        <f t="shared" si="46"/>
        <v>0</v>
      </c>
      <c r="T119" s="56">
        <f t="shared" si="47"/>
        <v>0</v>
      </c>
      <c r="V119" s="63"/>
      <c r="W119" s="73"/>
      <c r="X119" s="33"/>
      <c r="Y119" s="33"/>
      <c r="Z119" s="33"/>
    </row>
    <row r="120" spans="1:26" ht="12.75">
      <c r="A120" s="2">
        <v>0.7665685441449563</v>
      </c>
      <c r="B120" s="2">
        <v>0.6809990476162451</v>
      </c>
      <c r="C120" s="2">
        <v>0.3029736391429205</v>
      </c>
      <c r="D120" s="9">
        <v>91</v>
      </c>
      <c r="E120" s="33">
        <f t="shared" si="32"/>
        <v>1189196.452514576</v>
      </c>
      <c r="F120" s="33">
        <f t="shared" si="33"/>
        <v>1116553.9933633313</v>
      </c>
      <c r="G120" s="33">
        <f t="shared" si="34"/>
        <v>545470.2973809399</v>
      </c>
      <c r="H120" s="48">
        <f t="shared" si="35"/>
        <v>2851220.7432588474</v>
      </c>
      <c r="I120" s="49">
        <f t="shared" si="36"/>
        <v>-189196.45251457603</v>
      </c>
      <c r="J120" s="33">
        <f t="shared" si="37"/>
        <v>-116553.9933633313</v>
      </c>
      <c r="K120" s="33">
        <f t="shared" si="38"/>
        <v>454529.70261906006</v>
      </c>
      <c r="L120" s="23">
        <f t="shared" si="39"/>
        <v>148779.25674115273</v>
      </c>
      <c r="M120" s="49">
        <f t="shared" si="40"/>
        <v>-189196.45251457603</v>
      </c>
      <c r="N120" s="33">
        <f t="shared" si="41"/>
        <v>-116553.9933633313</v>
      </c>
      <c r="O120" s="33">
        <f t="shared" si="42"/>
        <v>0</v>
      </c>
      <c r="P120" s="23">
        <f t="shared" si="43"/>
        <v>-305750.44587790733</v>
      </c>
      <c r="Q120" s="55">
        <f t="shared" si="44"/>
        <v>0</v>
      </c>
      <c r="R120" s="49">
        <f t="shared" si="45"/>
        <v>0</v>
      </c>
      <c r="S120" s="33">
        <f t="shared" si="46"/>
        <v>0</v>
      </c>
      <c r="T120" s="56">
        <f t="shared" si="47"/>
        <v>0</v>
      </c>
      <c r="V120" s="63"/>
      <c r="W120" s="73"/>
      <c r="X120" s="33"/>
      <c r="Y120" s="33"/>
      <c r="Z120" s="33"/>
    </row>
    <row r="121" spans="1:26" ht="12.75">
      <c r="A121" s="2">
        <v>0.7154370226224815</v>
      </c>
      <c r="B121" s="2">
        <v>0.5183261753912465</v>
      </c>
      <c r="C121" s="2">
        <v>0.6926955174316776</v>
      </c>
      <c r="D121" s="9">
        <v>92</v>
      </c>
      <c r="E121" s="33">
        <f t="shared" si="32"/>
        <v>1134057.3377001584</v>
      </c>
      <c r="F121" s="33">
        <f t="shared" si="33"/>
        <v>903008.3656490055</v>
      </c>
      <c r="G121" s="33">
        <f t="shared" si="34"/>
        <v>1113439.4180851176</v>
      </c>
      <c r="H121" s="48">
        <f t="shared" si="35"/>
        <v>3150505.1214342816</v>
      </c>
      <c r="I121" s="49">
        <f t="shared" si="36"/>
        <v>-134057.33770015836</v>
      </c>
      <c r="J121" s="33">
        <f t="shared" si="37"/>
        <v>96991.63435099449</v>
      </c>
      <c r="K121" s="33">
        <f t="shared" si="38"/>
        <v>-113439.41808511759</v>
      </c>
      <c r="L121" s="23">
        <f t="shared" si="39"/>
        <v>-150505.12143428146</v>
      </c>
      <c r="M121" s="49">
        <f t="shared" si="40"/>
        <v>-134057.33770015836</v>
      </c>
      <c r="N121" s="33">
        <f t="shared" si="41"/>
        <v>0</v>
      </c>
      <c r="O121" s="33">
        <f t="shared" si="42"/>
        <v>-113439.41808511759</v>
      </c>
      <c r="P121" s="23">
        <f t="shared" si="43"/>
        <v>-247496.75578527595</v>
      </c>
      <c r="Q121" s="55">
        <f t="shared" si="44"/>
        <v>15050.512143428146</v>
      </c>
      <c r="R121" s="49">
        <f t="shared" si="45"/>
        <v>8152.153682056118</v>
      </c>
      <c r="S121" s="33">
        <f t="shared" si="46"/>
        <v>0</v>
      </c>
      <c r="T121" s="56">
        <f t="shared" si="47"/>
        <v>6898.358461372028</v>
      </c>
      <c r="V121" s="63"/>
      <c r="W121" s="73"/>
      <c r="X121" s="33"/>
      <c r="Y121" s="33"/>
      <c r="Z121" s="33"/>
    </row>
    <row r="122" spans="1:26" ht="12.75">
      <c r="A122" s="2">
        <v>0.17400369650536973</v>
      </c>
      <c r="B122" s="2">
        <v>0.1016303792361335</v>
      </c>
      <c r="C122" s="2">
        <v>0.32328147806705004</v>
      </c>
      <c r="D122" s="9">
        <v>93</v>
      </c>
      <c r="E122" s="33">
        <f t="shared" si="32"/>
        <v>721416.6779912704</v>
      </c>
      <c r="F122" s="33">
        <f t="shared" si="33"/>
        <v>467125.1120318632</v>
      </c>
      <c r="G122" s="33">
        <f t="shared" si="34"/>
        <v>567803.6903575492</v>
      </c>
      <c r="H122" s="48">
        <f t="shared" si="35"/>
        <v>1756345.4803806827</v>
      </c>
      <c r="I122" s="49">
        <f t="shared" si="36"/>
        <v>278583.32200872956</v>
      </c>
      <c r="J122" s="33">
        <f t="shared" si="37"/>
        <v>532874.8879681368</v>
      </c>
      <c r="K122" s="33">
        <f t="shared" si="38"/>
        <v>432196.30964245077</v>
      </c>
      <c r="L122" s="23">
        <f t="shared" si="39"/>
        <v>1243654.5196193173</v>
      </c>
      <c r="M122" s="49">
        <f t="shared" si="40"/>
        <v>0</v>
      </c>
      <c r="N122" s="33">
        <f t="shared" si="41"/>
        <v>0</v>
      </c>
      <c r="O122" s="33">
        <f t="shared" si="42"/>
        <v>0</v>
      </c>
      <c r="P122" s="23">
        <f t="shared" si="43"/>
        <v>0</v>
      </c>
      <c r="Q122" s="55">
        <f t="shared" si="44"/>
        <v>0</v>
      </c>
      <c r="R122" s="49">
        <f t="shared" si="45"/>
        <v>0</v>
      </c>
      <c r="S122" s="33">
        <f t="shared" si="46"/>
        <v>0</v>
      </c>
      <c r="T122" s="56">
        <f t="shared" si="47"/>
        <v>0</v>
      </c>
      <c r="V122" s="63"/>
      <c r="W122" s="73"/>
      <c r="X122" s="33"/>
      <c r="Y122" s="33"/>
      <c r="Z122" s="33"/>
    </row>
    <row r="123" spans="1:26" ht="12.75">
      <c r="A123" s="2">
        <v>0.15872309649847427</v>
      </c>
      <c r="B123" s="2">
        <v>0.030857711515803965</v>
      </c>
      <c r="C123" s="2">
        <v>0.2649117967107401</v>
      </c>
      <c r="D123" s="9">
        <v>94</v>
      </c>
      <c r="E123" s="33">
        <f t="shared" si="32"/>
        <v>708279.9178303548</v>
      </c>
      <c r="F123" s="33">
        <f t="shared" si="33"/>
        <v>346744.3947491302</v>
      </c>
      <c r="G123" s="33">
        <f t="shared" si="34"/>
        <v>504194.7246437206</v>
      </c>
      <c r="H123" s="48">
        <f t="shared" si="35"/>
        <v>1559219.0372232054</v>
      </c>
      <c r="I123" s="49">
        <f t="shared" si="36"/>
        <v>291720.08216964523</v>
      </c>
      <c r="J123" s="33">
        <f t="shared" si="37"/>
        <v>653255.6052508699</v>
      </c>
      <c r="K123" s="33">
        <f t="shared" si="38"/>
        <v>495805.2753562794</v>
      </c>
      <c r="L123" s="23">
        <f t="shared" si="39"/>
        <v>1440780.9627767946</v>
      </c>
      <c r="M123" s="49">
        <f t="shared" si="40"/>
        <v>0</v>
      </c>
      <c r="N123" s="33">
        <f t="shared" si="41"/>
        <v>0</v>
      </c>
      <c r="O123" s="33">
        <f t="shared" si="42"/>
        <v>0</v>
      </c>
      <c r="P123" s="23">
        <f t="shared" si="43"/>
        <v>0</v>
      </c>
      <c r="Q123" s="55">
        <f t="shared" si="44"/>
        <v>0</v>
      </c>
      <c r="R123" s="49">
        <f t="shared" si="45"/>
        <v>0</v>
      </c>
      <c r="S123" s="33">
        <f t="shared" si="46"/>
        <v>0</v>
      </c>
      <c r="T123" s="56">
        <f t="shared" si="47"/>
        <v>0</v>
      </c>
      <c r="V123" s="63"/>
      <c r="W123" s="73"/>
      <c r="X123" s="33"/>
      <c r="Y123" s="33"/>
      <c r="Z123" s="33"/>
    </row>
    <row r="124" spans="1:26" ht="12.75">
      <c r="A124" s="2">
        <v>0.9100824961786262</v>
      </c>
      <c r="B124" s="2">
        <v>0.131521970288337</v>
      </c>
      <c r="C124" s="2">
        <v>0.8885972017577652</v>
      </c>
      <c r="D124" s="9">
        <v>95</v>
      </c>
      <c r="E124" s="33">
        <f t="shared" si="32"/>
        <v>1429577.5274226188</v>
      </c>
      <c r="F124" s="33">
        <f t="shared" si="33"/>
        <v>504285.47113246174</v>
      </c>
      <c r="G124" s="33">
        <f t="shared" si="34"/>
        <v>1837436.1198825915</v>
      </c>
      <c r="H124" s="48">
        <f t="shared" si="35"/>
        <v>3771299.118437672</v>
      </c>
      <c r="I124" s="49">
        <f t="shared" si="36"/>
        <v>-429577.5274226188</v>
      </c>
      <c r="J124" s="33">
        <f t="shared" si="37"/>
        <v>495714.52886753826</v>
      </c>
      <c r="K124" s="33">
        <f t="shared" si="38"/>
        <v>-837436.1198825915</v>
      </c>
      <c r="L124" s="23">
        <f t="shared" si="39"/>
        <v>-771299.118437672</v>
      </c>
      <c r="M124" s="49">
        <f t="shared" si="40"/>
        <v>-429577.5274226188</v>
      </c>
      <c r="N124" s="33">
        <f t="shared" si="41"/>
        <v>0</v>
      </c>
      <c r="O124" s="33">
        <f t="shared" si="42"/>
        <v>-837436.1198825915</v>
      </c>
      <c r="P124" s="23">
        <f t="shared" si="43"/>
        <v>-1267013.6473052104</v>
      </c>
      <c r="Q124" s="55">
        <f t="shared" si="44"/>
        <v>77129.9118437672</v>
      </c>
      <c r="R124" s="49">
        <f t="shared" si="45"/>
        <v>26150.686609130593</v>
      </c>
      <c r="S124" s="33">
        <f t="shared" si="46"/>
        <v>0</v>
      </c>
      <c r="T124" s="56">
        <f t="shared" si="47"/>
        <v>50979.22523463661</v>
      </c>
      <c r="V124" s="63"/>
      <c r="W124" s="73"/>
      <c r="X124" s="33"/>
      <c r="Y124" s="33"/>
      <c r="Z124" s="33"/>
    </row>
    <row r="125" spans="1:26" ht="12.75">
      <c r="A125" s="2">
        <v>0.12444546301244763</v>
      </c>
      <c r="B125" s="2">
        <v>0.39021924524819807</v>
      </c>
      <c r="C125" s="2">
        <v>0.554534582553202</v>
      </c>
      <c r="D125" s="9">
        <v>96</v>
      </c>
      <c r="E125" s="33">
        <f t="shared" si="32"/>
        <v>676438.1766497917</v>
      </c>
      <c r="F125" s="33">
        <f t="shared" si="33"/>
        <v>767686.5049517568</v>
      </c>
      <c r="G125" s="33">
        <f t="shared" si="34"/>
        <v>861559.2282107568</v>
      </c>
      <c r="H125" s="48">
        <f t="shared" si="35"/>
        <v>2305683.909812305</v>
      </c>
      <c r="I125" s="49">
        <f t="shared" si="36"/>
        <v>323561.82335020835</v>
      </c>
      <c r="J125" s="33">
        <f t="shared" si="37"/>
        <v>232313.4950482432</v>
      </c>
      <c r="K125" s="33">
        <f t="shared" si="38"/>
        <v>138440.7717892432</v>
      </c>
      <c r="L125" s="23">
        <f t="shared" si="39"/>
        <v>694316.0901876948</v>
      </c>
      <c r="M125" s="49">
        <f t="shared" si="40"/>
        <v>0</v>
      </c>
      <c r="N125" s="33">
        <f t="shared" si="41"/>
        <v>0</v>
      </c>
      <c r="O125" s="33">
        <f t="shared" si="42"/>
        <v>0</v>
      </c>
      <c r="P125" s="23">
        <f t="shared" si="43"/>
        <v>0</v>
      </c>
      <c r="Q125" s="55">
        <f t="shared" si="44"/>
        <v>0</v>
      </c>
      <c r="R125" s="49">
        <f t="shared" si="45"/>
        <v>0</v>
      </c>
      <c r="S125" s="33">
        <f t="shared" si="46"/>
        <v>0</v>
      </c>
      <c r="T125" s="56">
        <f t="shared" si="47"/>
        <v>0</v>
      </c>
      <c r="V125" s="63"/>
      <c r="W125" s="73"/>
      <c r="X125" s="33"/>
      <c r="Y125" s="33"/>
      <c r="Z125" s="33"/>
    </row>
    <row r="126" spans="1:26" ht="12.75">
      <c r="A126" s="2">
        <v>0.29546225499666834</v>
      </c>
      <c r="B126" s="2">
        <v>0.9461333222797543</v>
      </c>
      <c r="C126" s="2">
        <v>0.18668510946727146</v>
      </c>
      <c r="D126" s="9">
        <v>97</v>
      </c>
      <c r="E126" s="33">
        <f t="shared" si="32"/>
        <v>813630.4299214128</v>
      </c>
      <c r="F126" s="33">
        <f t="shared" si="33"/>
        <v>1972363.453659751</v>
      </c>
      <c r="G126" s="33">
        <f t="shared" si="34"/>
        <v>419737.9352442621</v>
      </c>
      <c r="H126" s="48">
        <f>SUM(E126:G126)</f>
        <v>3205731.818825426</v>
      </c>
      <c r="I126" s="49">
        <f t="shared" si="36"/>
        <v>186369.57007858716</v>
      </c>
      <c r="J126" s="33">
        <f t="shared" si="37"/>
        <v>-972363.453659751</v>
      </c>
      <c r="K126" s="33">
        <f t="shared" si="38"/>
        <v>580262.0647557379</v>
      </c>
      <c r="L126" s="23">
        <f>SUM(I126:K126)</f>
        <v>-205731.81882542593</v>
      </c>
      <c r="M126" s="49">
        <f t="shared" si="40"/>
        <v>0</v>
      </c>
      <c r="N126" s="33">
        <f t="shared" si="41"/>
        <v>-972363.453659751</v>
      </c>
      <c r="O126" s="33">
        <f t="shared" si="42"/>
        <v>0</v>
      </c>
      <c r="P126" s="23">
        <f>SUM(M126:O126)</f>
        <v>-972363.453659751</v>
      </c>
      <c r="Q126" s="55">
        <f>IF(L126&gt;0,0,MIN(P$9,-L126)*$M$7+MAX(0,-L126-P$9)*$M$8)</f>
        <v>20573.181882542594</v>
      </c>
      <c r="R126" s="49">
        <f t="shared" si="45"/>
        <v>0</v>
      </c>
      <c r="S126" s="33">
        <f t="shared" si="46"/>
        <v>20573.181882542594</v>
      </c>
      <c r="T126" s="56">
        <f t="shared" si="47"/>
        <v>0</v>
      </c>
      <c r="V126" s="63"/>
      <c r="W126" s="73"/>
      <c r="X126" s="33"/>
      <c r="Y126" s="33"/>
      <c r="Z126" s="33"/>
    </row>
    <row r="127" spans="1:26" ht="12.75">
      <c r="A127" s="2">
        <v>0.6457870780730037</v>
      </c>
      <c r="B127" s="2">
        <v>0.4862207549696178</v>
      </c>
      <c r="C127" s="2">
        <v>0.3853615566164894</v>
      </c>
      <c r="D127" s="9">
        <v>98</v>
      </c>
      <c r="E127" s="33">
        <f t="shared" si="32"/>
        <v>1069500.0747177885</v>
      </c>
      <c r="F127" s="33">
        <f t="shared" si="33"/>
        <v>867384.2913796707</v>
      </c>
      <c r="G127" s="33">
        <f t="shared" si="34"/>
        <v>638265.8344222738</v>
      </c>
      <c r="H127" s="48">
        <f>SUM(E127:G127)</f>
        <v>2575150.200519733</v>
      </c>
      <c r="I127" s="49">
        <f t="shared" si="36"/>
        <v>-69500.07471778849</v>
      </c>
      <c r="J127" s="33">
        <f t="shared" si="37"/>
        <v>132615.70862032927</v>
      </c>
      <c r="K127" s="33">
        <f t="shared" si="38"/>
        <v>361734.1655777262</v>
      </c>
      <c r="L127" s="23">
        <f>SUM(I127:K127)</f>
        <v>424849.799480267</v>
      </c>
      <c r="M127" s="49">
        <f t="shared" si="40"/>
        <v>-69500.07471778849</v>
      </c>
      <c r="N127" s="33">
        <f t="shared" si="41"/>
        <v>0</v>
      </c>
      <c r="O127" s="33">
        <f t="shared" si="42"/>
        <v>0</v>
      </c>
      <c r="P127" s="23">
        <f>SUM(M127:O127)</f>
        <v>-69500.07471778849</v>
      </c>
      <c r="Q127" s="55">
        <f>IF(L127&gt;0,0,MIN(P$9,-L127)*$M$7+MAX(0,-L127-P$9)*$M$8)</f>
        <v>0</v>
      </c>
      <c r="R127" s="49">
        <f t="shared" si="45"/>
        <v>0</v>
      </c>
      <c r="S127" s="33">
        <f t="shared" si="46"/>
        <v>0</v>
      </c>
      <c r="T127" s="56">
        <f t="shared" si="47"/>
        <v>0</v>
      </c>
      <c r="V127" s="63"/>
      <c r="W127" s="73"/>
      <c r="X127" s="33"/>
      <c r="Y127" s="33"/>
      <c r="Z127" s="33"/>
    </row>
    <row r="128" spans="1:26" ht="12.75">
      <c r="A128" s="2">
        <v>0.8471745305424865</v>
      </c>
      <c r="B128" s="2">
        <v>0.3123914577597331</v>
      </c>
      <c r="C128" s="2">
        <v>0.20783365833870904</v>
      </c>
      <c r="D128" s="9">
        <v>99</v>
      </c>
      <c r="E128" s="33">
        <f t="shared" si="32"/>
        <v>1299938.6934680261</v>
      </c>
      <c r="F128" s="33">
        <f t="shared" si="33"/>
        <v>691051.094733964</v>
      </c>
      <c r="G128" s="33">
        <f t="shared" si="34"/>
        <v>442739.9633037683</v>
      </c>
      <c r="H128" s="48">
        <f>SUM(E128:G128)</f>
        <v>2433729.7515057586</v>
      </c>
      <c r="I128" s="49">
        <f t="shared" si="36"/>
        <v>-299938.6934680261</v>
      </c>
      <c r="J128" s="33">
        <f t="shared" si="37"/>
        <v>308948.90526603605</v>
      </c>
      <c r="K128" s="33">
        <f t="shared" si="38"/>
        <v>557260.0366962317</v>
      </c>
      <c r="L128" s="23">
        <f>SUM(I128:K128)</f>
        <v>566270.2484942416</v>
      </c>
      <c r="M128" s="49">
        <f t="shared" si="40"/>
        <v>-299938.6934680261</v>
      </c>
      <c r="N128" s="33">
        <f t="shared" si="41"/>
        <v>0</v>
      </c>
      <c r="O128" s="33">
        <f t="shared" si="42"/>
        <v>0</v>
      </c>
      <c r="P128" s="23">
        <f>SUM(M128:O128)</f>
        <v>-299938.6934680261</v>
      </c>
      <c r="Q128" s="55">
        <f>IF(L128&gt;0,0,MIN(P$9,-L128)*$M$7+MAX(0,-L128-P$9)*$M$8)</f>
        <v>0</v>
      </c>
      <c r="R128" s="49">
        <f t="shared" si="45"/>
        <v>0</v>
      </c>
      <c r="S128" s="33">
        <f t="shared" si="46"/>
        <v>0</v>
      </c>
      <c r="T128" s="56">
        <f t="shared" si="47"/>
        <v>0</v>
      </c>
      <c r="V128" s="63"/>
      <c r="W128" s="73"/>
      <c r="X128" s="33"/>
      <c r="Y128" s="33"/>
      <c r="Z128" s="33"/>
    </row>
    <row r="129" spans="1:26" ht="12.75">
      <c r="A129" s="2">
        <v>0.3456855444614573</v>
      </c>
      <c r="B129" s="2">
        <v>0.18905915597187373</v>
      </c>
      <c r="C129" s="2">
        <v>0.9612977997718719</v>
      </c>
      <c r="D129" s="37">
        <v>100</v>
      </c>
      <c r="E129" s="40">
        <f t="shared" si="32"/>
        <v>848658.4046093946</v>
      </c>
      <c r="F129" s="40">
        <f t="shared" si="33"/>
        <v>567971.3324430027</v>
      </c>
      <c r="G129" s="40">
        <f t="shared" si="34"/>
        <v>2694369.757643611</v>
      </c>
      <c r="H129" s="57">
        <f>SUM(E129:G129)</f>
        <v>4110999.4946960085</v>
      </c>
      <c r="I129" s="58">
        <f t="shared" si="36"/>
        <v>151341.5953906054</v>
      </c>
      <c r="J129" s="40">
        <f t="shared" si="37"/>
        <v>432028.6675569973</v>
      </c>
      <c r="K129" s="40">
        <f t="shared" si="38"/>
        <v>-1694369.7576436112</v>
      </c>
      <c r="L129" s="59">
        <f>SUM(I129:K129)</f>
        <v>-1110999.4946960085</v>
      </c>
      <c r="M129" s="58">
        <f t="shared" si="40"/>
        <v>0</v>
      </c>
      <c r="N129" s="40">
        <f t="shared" si="41"/>
        <v>0</v>
      </c>
      <c r="O129" s="40">
        <f t="shared" si="42"/>
        <v>-1694369.7576436112</v>
      </c>
      <c r="P129" s="59">
        <f>SUM(M129:O129)</f>
        <v>-1694369.7576436112</v>
      </c>
      <c r="Q129" s="60">
        <f>IF(L129&gt;0,0,MIN(P$9,-L129)*$M$7+MAX(0,-L129-P$9)*$M$8)</f>
        <v>111099.94946960086</v>
      </c>
      <c r="R129" s="58">
        <f t="shared" si="45"/>
        <v>0</v>
      </c>
      <c r="S129" s="40">
        <f t="shared" si="46"/>
        <v>0</v>
      </c>
      <c r="T129" s="61">
        <f t="shared" si="47"/>
        <v>111099.94946960086</v>
      </c>
      <c r="V129" s="63"/>
      <c r="W129" s="73"/>
      <c r="X129" s="40"/>
      <c r="Y129" s="40"/>
      <c r="Z129" s="40"/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Z129"/>
  <sheetViews>
    <sheetView tabSelected="1" zoomScale="120" zoomScaleNormal="120" workbookViewId="0" topLeftCell="D1">
      <selection activeCell="D1" sqref="D1"/>
    </sheetView>
  </sheetViews>
  <sheetFormatPr defaultColWidth="9.140625" defaultRowHeight="12.75"/>
  <cols>
    <col min="1" max="3" width="0" style="2" hidden="1" customWidth="1"/>
    <col min="4" max="4" width="29.00390625" style="2" customWidth="1"/>
    <col min="5" max="7" width="11.57421875" style="2" customWidth="1"/>
    <col min="8" max="8" width="14.421875" style="2" bestFit="1" customWidth="1"/>
    <col min="9" max="12" width="15.28125" style="2" customWidth="1"/>
    <col min="13" max="13" width="13.8515625" style="2" customWidth="1"/>
    <col min="14" max="14" width="19.28125" style="2" customWidth="1"/>
    <col min="15" max="15" width="16.421875" style="2" customWidth="1"/>
    <col min="16" max="16" width="22.28125" style="2" customWidth="1"/>
    <col min="17" max="17" width="32.421875" style="2" customWidth="1"/>
    <col min="18" max="23" width="13.57421875" style="2" customWidth="1"/>
    <col min="24" max="16384" width="9.140625" style="2" customWidth="1"/>
  </cols>
  <sheetData>
    <row r="1" spans="4:10" ht="23.25">
      <c r="D1" s="1" t="s">
        <v>41</v>
      </c>
      <c r="E1" s="1"/>
      <c r="F1" s="1"/>
      <c r="G1" s="1"/>
      <c r="H1" s="1"/>
      <c r="I1" s="1"/>
      <c r="J1" s="1"/>
    </row>
    <row r="2" spans="4:16" ht="15.75">
      <c r="D2" s="3" t="s">
        <v>8</v>
      </c>
      <c r="E2" s="4"/>
      <c r="F2" s="4"/>
      <c r="G2" s="4"/>
      <c r="H2" s="5"/>
      <c r="J2" s="6"/>
      <c r="K2" s="4"/>
      <c r="L2" s="4"/>
      <c r="M2" s="7" t="s">
        <v>11</v>
      </c>
      <c r="N2" s="4"/>
      <c r="O2" s="8"/>
      <c r="P2" s="5"/>
    </row>
    <row r="3" spans="4:16" ht="15.75">
      <c r="D3" s="9"/>
      <c r="E3" s="10" t="s">
        <v>2</v>
      </c>
      <c r="F3" s="10" t="s">
        <v>3</v>
      </c>
      <c r="G3" s="10" t="s">
        <v>4</v>
      </c>
      <c r="H3" s="11" t="s">
        <v>0</v>
      </c>
      <c r="I3" s="12"/>
      <c r="J3" s="9"/>
      <c r="K3" s="13"/>
      <c r="L3" s="13"/>
      <c r="M3" s="10" t="s">
        <v>2</v>
      </c>
      <c r="N3" s="10" t="s">
        <v>3</v>
      </c>
      <c r="O3" s="10" t="s">
        <v>4</v>
      </c>
      <c r="P3" s="14"/>
    </row>
    <row r="4" spans="4:16" ht="12.75">
      <c r="D4" s="16" t="s">
        <v>1</v>
      </c>
      <c r="E4" s="17">
        <f>LN(E6)-0.5*(E5^2)</f>
        <v>13.770510557964274</v>
      </c>
      <c r="F4" s="17">
        <f>LN(F6)-0.5*(F5^2)</f>
        <v>13.690510557964274</v>
      </c>
      <c r="G4" s="17">
        <f>LN(G6)-0.5*(G5^2)</f>
        <v>13.570510557964274</v>
      </c>
      <c r="H4" s="11"/>
      <c r="I4" s="13"/>
      <c r="J4" s="9"/>
      <c r="K4" s="13"/>
      <c r="L4" s="83" t="s">
        <v>29</v>
      </c>
      <c r="M4" s="18">
        <v>0.4</v>
      </c>
      <c r="N4" s="19">
        <v>0.4</v>
      </c>
      <c r="O4" s="20">
        <v>0.4</v>
      </c>
      <c r="P4" s="85">
        <f>SUMPRODUCT(M4:O4,$E$9:$G$9)/SUM($E$9:$G$9)</f>
        <v>0.4</v>
      </c>
    </row>
    <row r="5" spans="4:22" ht="12.75">
      <c r="D5" s="16" t="s">
        <v>19</v>
      </c>
      <c r="E5" s="32">
        <v>0.3</v>
      </c>
      <c r="F5" s="32">
        <v>0.5</v>
      </c>
      <c r="G5" s="32">
        <v>0.7</v>
      </c>
      <c r="H5" s="11"/>
      <c r="I5" s="10"/>
      <c r="J5" s="9"/>
      <c r="K5" s="13"/>
      <c r="L5" s="83" t="s">
        <v>9</v>
      </c>
      <c r="M5" s="24">
        <v>1</v>
      </c>
      <c r="N5" s="25">
        <v>1</v>
      </c>
      <c r="O5" s="26">
        <v>1</v>
      </c>
      <c r="P5" s="85">
        <f>SUMPRODUCT(M5:O5,$E$9:$G$9)/SUM($E$9:$G$9)</f>
        <v>1</v>
      </c>
      <c r="V5" s="66"/>
    </row>
    <row r="6" spans="4:22" ht="12.75">
      <c r="D6" s="16" t="s">
        <v>31</v>
      </c>
      <c r="E6" s="29">
        <v>1000000</v>
      </c>
      <c r="F6" s="29">
        <v>1000000</v>
      </c>
      <c r="G6" s="29">
        <v>1000000</v>
      </c>
      <c r="H6" s="30">
        <f>SUM(E6:G6)</f>
        <v>3000000</v>
      </c>
      <c r="I6" s="10"/>
      <c r="J6" s="9"/>
      <c r="K6" s="13"/>
      <c r="L6" s="83" t="s">
        <v>10</v>
      </c>
      <c r="M6" s="31">
        <v>0.05</v>
      </c>
      <c r="N6" s="13"/>
      <c r="O6" s="13"/>
      <c r="P6" s="14"/>
      <c r="V6" s="66"/>
    </row>
    <row r="7" spans="4:22" ht="12.75">
      <c r="D7" s="16" t="s">
        <v>26</v>
      </c>
      <c r="E7" s="32">
        <v>0.05</v>
      </c>
      <c r="F7" s="32">
        <v>0.05</v>
      </c>
      <c r="G7" s="32">
        <v>0.05</v>
      </c>
      <c r="H7" s="11"/>
      <c r="I7" s="10"/>
      <c r="J7" s="9"/>
      <c r="K7" s="13"/>
      <c r="L7" s="83" t="s">
        <v>35</v>
      </c>
      <c r="M7" s="87">
        <f>M6*N7</f>
        <v>0.1</v>
      </c>
      <c r="N7" s="72">
        <v>2</v>
      </c>
      <c r="O7" s="13"/>
      <c r="P7" s="14"/>
      <c r="V7" s="66"/>
    </row>
    <row r="8" spans="4:16" ht="12.75">
      <c r="D8" s="67" t="s">
        <v>27</v>
      </c>
      <c r="E8" s="32">
        <v>0</v>
      </c>
      <c r="F8" s="32">
        <v>0</v>
      </c>
      <c r="G8" s="32">
        <v>0</v>
      </c>
      <c r="H8" s="14"/>
      <c r="I8" s="10"/>
      <c r="J8" s="9"/>
      <c r="K8" s="13"/>
      <c r="L8" s="83" t="s">
        <v>36</v>
      </c>
      <c r="M8" s="87">
        <f>N8*M6</f>
        <v>0.30000000000000004</v>
      </c>
      <c r="N8" s="72">
        <v>6</v>
      </c>
      <c r="O8" s="13"/>
      <c r="P8" s="34" t="s">
        <v>20</v>
      </c>
    </row>
    <row r="9" spans="4:23" ht="12.75">
      <c r="D9" s="16" t="s">
        <v>24</v>
      </c>
      <c r="E9" s="68">
        <f>E6/(1-E7-E8)</f>
        <v>1052631.5789473685</v>
      </c>
      <c r="F9" s="68">
        <f>F6/(1-F7-F8)</f>
        <v>1052631.5789473685</v>
      </c>
      <c r="G9" s="68">
        <f>G6/(1-G7-G8)</f>
        <v>1052631.5789473685</v>
      </c>
      <c r="H9" s="30">
        <f>SUM(E9:G9)</f>
        <v>3157894.7368421056</v>
      </c>
      <c r="I9" s="10"/>
      <c r="J9" s="37"/>
      <c r="K9" s="38"/>
      <c r="L9" s="84" t="s">
        <v>28</v>
      </c>
      <c r="M9" s="40">
        <f>M4*E9</f>
        <v>421052.6315789474</v>
      </c>
      <c r="N9" s="40">
        <f>N4*F9</f>
        <v>421052.6315789474</v>
      </c>
      <c r="O9" s="40">
        <f>O4*G9</f>
        <v>421052.6315789474</v>
      </c>
      <c r="P9" s="86">
        <f>SUM(M9:O9)</f>
        <v>1263157.8947368423</v>
      </c>
      <c r="W9" s="70"/>
    </row>
    <row r="10" spans="4:16" ht="12.75">
      <c r="D10" s="16" t="s">
        <v>30</v>
      </c>
      <c r="E10" s="70">
        <f>E6/E9</f>
        <v>0.9499999999999998</v>
      </c>
      <c r="F10" s="70">
        <f>F6/F9</f>
        <v>0.9499999999999998</v>
      </c>
      <c r="G10" s="70">
        <f>G6/G9</f>
        <v>0.9499999999999998</v>
      </c>
      <c r="H10" s="11"/>
      <c r="I10" s="10"/>
      <c r="M10" s="62"/>
      <c r="O10" s="65" t="s">
        <v>21</v>
      </c>
      <c r="P10" s="74">
        <v>1300000</v>
      </c>
    </row>
    <row r="11" spans="4:15" ht="12.75">
      <c r="D11" s="16" t="s">
        <v>18</v>
      </c>
      <c r="E11" s="22">
        <f>E9*E7</f>
        <v>52631.57894736843</v>
      </c>
      <c r="F11" s="22">
        <f>F9*F7</f>
        <v>52631.57894736843</v>
      </c>
      <c r="G11" s="22">
        <f>G9*G7</f>
        <v>52631.57894736843</v>
      </c>
      <c r="H11" s="30">
        <f>SUM(E11:G11)</f>
        <v>157894.73684210528</v>
      </c>
      <c r="I11" s="10"/>
      <c r="M11" s="62"/>
      <c r="O11" s="65"/>
    </row>
    <row r="12" spans="4:15" ht="12.75">
      <c r="D12" s="16" t="s">
        <v>23</v>
      </c>
      <c r="E12" s="32">
        <f>E10</f>
        <v>0.9499999999999998</v>
      </c>
      <c r="F12" s="32">
        <f>F10</f>
        <v>0.9499999999999998</v>
      </c>
      <c r="G12" s="32">
        <f>G10</f>
        <v>0.9499999999999998</v>
      </c>
      <c r="H12" s="11"/>
      <c r="I12" s="10"/>
      <c r="L12" s="62"/>
      <c r="M12" s="62"/>
      <c r="O12" s="65"/>
    </row>
    <row r="13" spans="4:22" ht="12.75">
      <c r="D13" s="35" t="s">
        <v>33</v>
      </c>
      <c r="E13" s="71">
        <f>E12*E9</f>
        <v>1000000</v>
      </c>
      <c r="F13" s="71">
        <f>F12*F9</f>
        <v>1000000</v>
      </c>
      <c r="G13" s="71">
        <f>G12*G9</f>
        <v>1000000</v>
      </c>
      <c r="H13" s="36">
        <f>SUM(E13:G13)</f>
        <v>3000000</v>
      </c>
      <c r="I13" s="10"/>
      <c r="L13" s="62"/>
      <c r="N13" s="62"/>
      <c r="V13" s="62"/>
    </row>
    <row r="14" spans="4:22" ht="15.75">
      <c r="D14" s="75" t="s">
        <v>40</v>
      </c>
      <c r="E14" s="4"/>
      <c r="F14" s="4"/>
      <c r="G14" s="4"/>
      <c r="H14" s="5"/>
      <c r="I14" s="10"/>
      <c r="L14" s="62"/>
      <c r="N14" s="62"/>
      <c r="V14" s="62"/>
    </row>
    <row r="15" spans="4:22" ht="15.75">
      <c r="D15" s="15"/>
      <c r="E15" s="10" t="s">
        <v>2</v>
      </c>
      <c r="F15" s="10" t="s">
        <v>3</v>
      </c>
      <c r="G15" s="10" t="s">
        <v>4</v>
      </c>
      <c r="H15" s="11" t="s">
        <v>0</v>
      </c>
      <c r="I15" s="10"/>
      <c r="L15" s="62"/>
      <c r="N15" s="62"/>
      <c r="V15" s="62"/>
    </row>
    <row r="16" spans="4:22" ht="12.75">
      <c r="D16" s="21" t="s">
        <v>37</v>
      </c>
      <c r="E16" s="63">
        <f>E9</f>
        <v>1052631.5789473685</v>
      </c>
      <c r="F16" s="63">
        <f>F9</f>
        <v>1052631.5789473685</v>
      </c>
      <c r="G16" s="63">
        <f>G9</f>
        <v>1052631.5789473685</v>
      </c>
      <c r="H16" s="23">
        <f>SUM(E16:G16)</f>
        <v>3157894.7368421056</v>
      </c>
      <c r="I16" s="10"/>
      <c r="L16" s="62"/>
      <c r="N16" s="62"/>
      <c r="V16" s="62"/>
    </row>
    <row r="17" spans="4:22" ht="12.75">
      <c r="D17" s="21" t="s">
        <v>38</v>
      </c>
      <c r="E17" s="63">
        <f>M9</f>
        <v>421052.6315789474</v>
      </c>
      <c r="F17" s="63">
        <f>N9</f>
        <v>421052.6315789474</v>
      </c>
      <c r="G17" s="63">
        <f>O9</f>
        <v>421052.6315789474</v>
      </c>
      <c r="H17" s="23">
        <f>SUM(E17:G17)</f>
        <v>1263157.8947368423</v>
      </c>
      <c r="I17" s="10"/>
      <c r="L17" s="62"/>
      <c r="N17" s="62"/>
      <c r="V17" s="62"/>
    </row>
    <row r="18" spans="4:22" ht="12.75">
      <c r="D18" s="21" t="s">
        <v>34</v>
      </c>
      <c r="E18" s="33">
        <f>E11</f>
        <v>52631.57894736843</v>
      </c>
      <c r="F18" s="33">
        <f>F11</f>
        <v>52631.57894736843</v>
      </c>
      <c r="G18" s="33">
        <f>G11</f>
        <v>52631.57894736843</v>
      </c>
      <c r="H18" s="23">
        <f>H11</f>
        <v>157894.73684210528</v>
      </c>
      <c r="I18" s="10"/>
      <c r="L18" s="62"/>
      <c r="N18" s="62"/>
      <c r="V18" s="62"/>
    </row>
    <row r="19" spans="4:22" ht="12.75">
      <c r="D19" s="21" t="s">
        <v>39</v>
      </c>
      <c r="E19" s="33">
        <f>AVERAGE(R30:R129)+$M$6*M$9*M$5</f>
        <v>27870.71615370357</v>
      </c>
      <c r="F19" s="33">
        <f>AVERAGE(S30:S129)+$M$6*N$9*N$5</f>
        <v>37885.747857621755</v>
      </c>
      <c r="G19" s="33">
        <f>AVERAGE(T30:T129)+$M$6*O$9*O$5</f>
        <v>53070.323121653506</v>
      </c>
      <c r="H19" s="23">
        <f>SUM(E19:G19)</f>
        <v>118826.78713297883</v>
      </c>
      <c r="I19" s="10"/>
      <c r="L19" s="62"/>
      <c r="N19" s="62"/>
      <c r="V19" s="62"/>
    </row>
    <row r="20" spans="4:22" ht="12.75">
      <c r="D20" s="77" t="s">
        <v>17</v>
      </c>
      <c r="E20" s="80">
        <f>E18-E19</f>
        <v>24760.862793664855</v>
      </c>
      <c r="F20" s="80">
        <f>F18-F19</f>
        <v>14745.831089746673</v>
      </c>
      <c r="G20" s="80">
        <f>G18-G19</f>
        <v>-438.74417428507877</v>
      </c>
      <c r="H20" s="81">
        <f>H18-H19</f>
        <v>39067.94970912645</v>
      </c>
      <c r="I20" s="82">
        <f>ROUND(ABS(E20-F20)+ABS(F20-G20)+ABS(E20-G20),-1)</f>
        <v>50400</v>
      </c>
      <c r="L20" s="62"/>
      <c r="N20" s="62"/>
      <c r="V20" s="62"/>
    </row>
    <row r="21" spans="4:22" ht="12.75">
      <c r="D21" s="77" t="s">
        <v>16</v>
      </c>
      <c r="E21" s="78">
        <f>E19/M9</f>
        <v>0.06619295086504598</v>
      </c>
      <c r="F21" s="78">
        <f>F19/N9</f>
        <v>0.08997865116185165</v>
      </c>
      <c r="G21" s="78">
        <f>G19/O9</f>
        <v>0.12604201741392707</v>
      </c>
      <c r="H21" s="79">
        <f>H19/P9</f>
        <v>0.0940712064802749</v>
      </c>
      <c r="I21" s="88">
        <f>ABS(E21-F21)+ABS(E21-G21)+ABS(F21-G21)</f>
        <v>0.11969813309776217</v>
      </c>
      <c r="L21" s="62"/>
      <c r="N21" s="62"/>
      <c r="V21" s="62"/>
    </row>
    <row r="22" spans="4:22" ht="12.75">
      <c r="D22" s="27" t="s">
        <v>5</v>
      </c>
      <c r="E22" s="28">
        <f>$M$6*$M$5</f>
        <v>0.05</v>
      </c>
      <c r="F22" s="28">
        <f>$M$6*$M$5</f>
        <v>0.05</v>
      </c>
      <c r="G22" s="28">
        <f>$M$6*$M$5</f>
        <v>0.05</v>
      </c>
      <c r="H22" s="64">
        <f>$M$6</f>
        <v>0.05</v>
      </c>
      <c r="I22" s="10"/>
      <c r="L22" s="62"/>
      <c r="N22" s="62"/>
      <c r="V22" s="62"/>
    </row>
    <row r="23" spans="4:22" ht="12.75">
      <c r="D23" s="27" t="s">
        <v>22</v>
      </c>
      <c r="E23" s="28">
        <f>E21-E22</f>
        <v>0.016192950865045977</v>
      </c>
      <c r="F23" s="28">
        <f>F21-F22</f>
        <v>0.03997865116185165</v>
      </c>
      <c r="G23" s="28">
        <f>G21-G22</f>
        <v>0.07604201741392706</v>
      </c>
      <c r="H23" s="64">
        <f>H21-H22</f>
        <v>0.04407120648027489</v>
      </c>
      <c r="I23" s="10"/>
      <c r="L23" s="62"/>
      <c r="N23" s="62"/>
      <c r="V23" s="62"/>
    </row>
    <row r="24" spans="4:22" ht="12.75">
      <c r="D24" s="41" t="s">
        <v>44</v>
      </c>
      <c r="E24" s="42">
        <f>COUNTIF(I30:I129,"&lt;="&amp;-M9)/COUNT(I30:I129)</f>
        <v>0.13</v>
      </c>
      <c r="F24" s="42">
        <f>COUNTIF(J30:J129,"&lt;="&amp;-N9)/COUNT(J30:J129)</f>
        <v>0.16</v>
      </c>
      <c r="G24" s="42">
        <f>COUNTIF(K30:K129,"&lt;="&amp;-O9)/COUNT(K30:K129)</f>
        <v>0.17</v>
      </c>
      <c r="H24" s="43">
        <f>COUNTIF(L30:L129,"&lt;="&amp;-P9)/COUNT(L30:L129)</f>
        <v>0.09</v>
      </c>
      <c r="I24" s="10"/>
      <c r="L24" s="62"/>
      <c r="N24" s="62"/>
      <c r="V24" s="62"/>
    </row>
    <row r="25" spans="4:22" ht="12.75">
      <c r="D25" s="10"/>
      <c r="E25" s="68"/>
      <c r="F25" s="68"/>
      <c r="G25" s="68"/>
      <c r="H25" s="76"/>
      <c r="I25" s="10"/>
      <c r="L25" s="62"/>
      <c r="N25" s="62"/>
      <c r="O25" s="62"/>
      <c r="V25" s="62"/>
    </row>
    <row r="27" spans="4:20" ht="15.75">
      <c r="D27" s="6"/>
      <c r="E27" s="4"/>
      <c r="F27" s="4"/>
      <c r="G27" s="4"/>
      <c r="H27" s="5"/>
      <c r="I27" s="3" t="s">
        <v>32</v>
      </c>
      <c r="J27" s="4"/>
      <c r="K27" s="44"/>
      <c r="L27" s="45"/>
      <c r="M27" s="3" t="s">
        <v>43</v>
      </c>
      <c r="N27" s="4"/>
      <c r="O27" s="44"/>
      <c r="P27" s="45"/>
      <c r="Q27" s="3" t="s">
        <v>42</v>
      </c>
      <c r="R27" s="4"/>
      <c r="S27" s="44"/>
      <c r="T27" s="45"/>
    </row>
    <row r="28" spans="1:20" ht="12.75">
      <c r="A28" s="69" t="s">
        <v>25</v>
      </c>
      <c r="D28" s="9"/>
      <c r="E28" s="13"/>
      <c r="F28" s="10" t="s">
        <v>6</v>
      </c>
      <c r="G28" s="13"/>
      <c r="H28" s="14"/>
      <c r="I28" s="9"/>
      <c r="J28" s="10"/>
      <c r="K28" s="13"/>
      <c r="L28" s="14"/>
      <c r="M28" s="9"/>
      <c r="N28" s="10"/>
      <c r="O28" s="13"/>
      <c r="P28" s="14"/>
      <c r="Q28" s="9"/>
      <c r="R28" s="10"/>
      <c r="S28" s="13"/>
      <c r="T28" s="14"/>
    </row>
    <row r="29" spans="4:20" ht="12.75">
      <c r="D29" s="16" t="s">
        <v>7</v>
      </c>
      <c r="E29" s="10" t="str">
        <f>E3</f>
        <v>LOB 1</v>
      </c>
      <c r="F29" s="10" t="str">
        <f>F3</f>
        <v>LOB 2</v>
      </c>
      <c r="G29" s="10" t="str">
        <f>G3</f>
        <v>LOB 3</v>
      </c>
      <c r="H29" s="11" t="s">
        <v>0</v>
      </c>
      <c r="I29" s="16" t="str">
        <f>E29</f>
        <v>LOB 1</v>
      </c>
      <c r="J29" s="10" t="str">
        <f>F29</f>
        <v>LOB 2</v>
      </c>
      <c r="K29" s="10" t="str">
        <f>G29</f>
        <v>LOB 3</v>
      </c>
      <c r="L29" s="11" t="s">
        <v>0</v>
      </c>
      <c r="M29" s="16" t="str">
        <f>I29</f>
        <v>LOB 1</v>
      </c>
      <c r="N29" s="10" t="str">
        <f>J29</f>
        <v>LOB 2</v>
      </c>
      <c r="O29" s="10" t="str">
        <f>K29</f>
        <v>LOB 3</v>
      </c>
      <c r="P29" s="11" t="s">
        <v>0</v>
      </c>
      <c r="Q29" s="47" t="s">
        <v>12</v>
      </c>
      <c r="R29" s="35" t="s">
        <v>13</v>
      </c>
      <c r="S29" s="39" t="s">
        <v>14</v>
      </c>
      <c r="T29" s="46" t="s">
        <v>15</v>
      </c>
    </row>
    <row r="30" spans="1:26" ht="12.75">
      <c r="A30" s="2">
        <v>0.07547206100118142</v>
      </c>
      <c r="B30" s="2">
        <v>0.4224380926027555</v>
      </c>
      <c r="C30" s="2">
        <v>0.9758344516617599</v>
      </c>
      <c r="D30" s="9">
        <v>1</v>
      </c>
      <c r="E30" s="33">
        <f aca="true" t="shared" si="0" ref="E30:E61">LOGINV(A30,E$4,E$5)</f>
        <v>621349.6022041192</v>
      </c>
      <c r="F30" s="33">
        <f aca="true" t="shared" si="1" ref="F30:F61">LOGINV(B30,F$4,F$5)</f>
        <v>800250.8244747741</v>
      </c>
      <c r="G30" s="33">
        <f aca="true" t="shared" si="2" ref="G30:G61">LOGINV(C30,G$4,G$5)</f>
        <v>3117751.048329949</v>
      </c>
      <c r="H30" s="48">
        <f aca="true" t="shared" si="3" ref="H30:H61">SUM(E30:G30)</f>
        <v>4539351.475008842</v>
      </c>
      <c r="I30" s="49">
        <f aca="true" t="shared" si="4" ref="I30:I61">E$13-E30</f>
        <v>378650.3977958808</v>
      </c>
      <c r="J30" s="33">
        <f aca="true" t="shared" si="5" ref="J30:J61">F$13-F30</f>
        <v>199749.17552522593</v>
      </c>
      <c r="K30" s="33">
        <f aca="true" t="shared" si="6" ref="K30:K61">G$13-G30</f>
        <v>-2117751.048329949</v>
      </c>
      <c r="L30" s="23">
        <f aca="true" t="shared" si="7" ref="L30:L61">SUM(I30:K30)</f>
        <v>-1539351.475008842</v>
      </c>
      <c r="M30" s="50">
        <f aca="true" t="shared" si="8" ref="M30:M61">MIN(I30,0)</f>
        <v>0</v>
      </c>
      <c r="N30" s="51">
        <f aca="true" t="shared" si="9" ref="N30:N61">MIN(J30,0)</f>
        <v>0</v>
      </c>
      <c r="O30" s="51">
        <f aca="true" t="shared" si="10" ref="O30:O61">MIN(K30,0)</f>
        <v>-2117751.048329949</v>
      </c>
      <c r="P30" s="52">
        <f aca="true" t="shared" si="11" ref="P30:P61">SUM(M30:O30)</f>
        <v>-2117751.048329949</v>
      </c>
      <c r="Q30" s="53">
        <f aca="true" t="shared" si="12" ref="Q30:Q61">IF(L30&gt;0,0,MIN(P$9,-L30)*$M$7+MAX(0,-L30-P$9)*$M$8)</f>
        <v>209173.8635552842</v>
      </c>
      <c r="R30" s="50">
        <f aca="true" t="shared" si="13" ref="R30:R61">IF($P30&lt;&gt;0,$Q30*M30/$P30,0)</f>
        <v>0</v>
      </c>
      <c r="S30" s="51">
        <f aca="true" t="shared" si="14" ref="S30:S61">IF($P30&lt;&gt;0,$Q30*N30/$P30,0)</f>
        <v>0</v>
      </c>
      <c r="T30" s="54">
        <f aca="true" t="shared" si="15" ref="T30:T61">IF($P30&lt;&gt;0,$Q30*O30/$P30,0)</f>
        <v>209173.8635552842</v>
      </c>
      <c r="V30" s="63"/>
      <c r="W30" s="73"/>
      <c r="X30" s="33"/>
      <c r="Y30" s="33"/>
      <c r="Z30" s="33"/>
    </row>
    <row r="31" spans="1:26" ht="12.75">
      <c r="A31" s="2">
        <v>0.8814767701435917</v>
      </c>
      <c r="B31" s="2">
        <v>0.19468658021422947</v>
      </c>
      <c r="C31" s="2">
        <v>0.2282312839475804</v>
      </c>
      <c r="D31" s="9">
        <v>2</v>
      </c>
      <c r="E31" s="33">
        <f t="shared" si="0"/>
        <v>1363043.9895329548</v>
      </c>
      <c r="F31" s="33">
        <f t="shared" si="1"/>
        <v>573855.6764633058</v>
      </c>
      <c r="G31" s="33">
        <f t="shared" si="2"/>
        <v>464739.13145067915</v>
      </c>
      <c r="H31" s="48">
        <f t="shared" si="3"/>
        <v>2401638.7974469396</v>
      </c>
      <c r="I31" s="49">
        <f t="shared" si="4"/>
        <v>-363043.98953295476</v>
      </c>
      <c r="J31" s="33">
        <f t="shared" si="5"/>
        <v>426144.32353669417</v>
      </c>
      <c r="K31" s="33">
        <f t="shared" si="6"/>
        <v>535260.8685493208</v>
      </c>
      <c r="L31" s="23">
        <f t="shared" si="7"/>
        <v>598361.2025530603</v>
      </c>
      <c r="M31" s="49">
        <f t="shared" si="8"/>
        <v>-363043.98953295476</v>
      </c>
      <c r="N31" s="33">
        <f t="shared" si="9"/>
        <v>0</v>
      </c>
      <c r="O31" s="33">
        <f t="shared" si="10"/>
        <v>0</v>
      </c>
      <c r="P31" s="23">
        <f t="shared" si="11"/>
        <v>-363043.98953295476</v>
      </c>
      <c r="Q31" s="55">
        <f t="shared" si="12"/>
        <v>0</v>
      </c>
      <c r="R31" s="49">
        <f t="shared" si="13"/>
        <v>0</v>
      </c>
      <c r="S31" s="33">
        <f t="shared" si="14"/>
        <v>0</v>
      </c>
      <c r="T31" s="56">
        <f t="shared" si="15"/>
        <v>0</v>
      </c>
      <c r="V31" s="63"/>
      <c r="W31" s="73"/>
      <c r="X31" s="33"/>
      <c r="Y31" s="33"/>
      <c r="Z31" s="33"/>
    </row>
    <row r="32" spans="1:26" ht="12.75">
      <c r="A32" s="2">
        <v>0.6707666491872071</v>
      </c>
      <c r="B32" s="2">
        <v>0.8105886675606908</v>
      </c>
      <c r="C32" s="2">
        <v>0.0026311135444649913</v>
      </c>
      <c r="D32" s="9">
        <v>3</v>
      </c>
      <c r="E32" s="33">
        <f t="shared" si="0"/>
        <v>1091561.5981338453</v>
      </c>
      <c r="F32" s="33">
        <f t="shared" si="1"/>
        <v>1370305.6580683538</v>
      </c>
      <c r="G32" s="33">
        <f t="shared" si="2"/>
        <v>110984.01769293458</v>
      </c>
      <c r="H32" s="48">
        <f t="shared" si="3"/>
        <v>2572851.2738951338</v>
      </c>
      <c r="I32" s="49">
        <f t="shared" si="4"/>
        <v>-91561.59813384525</v>
      </c>
      <c r="J32" s="33">
        <f t="shared" si="5"/>
        <v>-370305.6580683538</v>
      </c>
      <c r="K32" s="33">
        <f t="shared" si="6"/>
        <v>889015.9823070654</v>
      </c>
      <c r="L32" s="23">
        <f t="shared" si="7"/>
        <v>427148.72610486636</v>
      </c>
      <c r="M32" s="49">
        <f t="shared" si="8"/>
        <v>-91561.59813384525</v>
      </c>
      <c r="N32" s="33">
        <f t="shared" si="9"/>
        <v>-370305.6580683538</v>
      </c>
      <c r="O32" s="33">
        <f t="shared" si="10"/>
        <v>0</v>
      </c>
      <c r="P32" s="23">
        <f t="shared" si="11"/>
        <v>-461867.25620219903</v>
      </c>
      <c r="Q32" s="55">
        <f t="shared" si="12"/>
        <v>0</v>
      </c>
      <c r="R32" s="49">
        <f t="shared" si="13"/>
        <v>0</v>
      </c>
      <c r="S32" s="33">
        <f t="shared" si="14"/>
        <v>0</v>
      </c>
      <c r="T32" s="56">
        <f t="shared" si="15"/>
        <v>0</v>
      </c>
      <c r="V32" s="63"/>
      <c r="W32" s="73"/>
      <c r="X32" s="33"/>
      <c r="Y32" s="33"/>
      <c r="Z32" s="33"/>
    </row>
    <row r="33" spans="1:26" ht="12.75">
      <c r="A33" s="2">
        <v>0.05149312019068003</v>
      </c>
      <c r="B33" s="2">
        <v>0.9252603926685811</v>
      </c>
      <c r="C33" s="2">
        <v>0.19364339813465392</v>
      </c>
      <c r="D33" s="9">
        <v>4</v>
      </c>
      <c r="E33" s="33">
        <f t="shared" si="0"/>
        <v>586159.3057167539</v>
      </c>
      <c r="F33" s="33">
        <f t="shared" si="1"/>
        <v>1814276.401028739</v>
      </c>
      <c r="G33" s="33">
        <f t="shared" si="2"/>
        <v>427336.3961865512</v>
      </c>
      <c r="H33" s="48">
        <f t="shared" si="3"/>
        <v>2827772.1029320443</v>
      </c>
      <c r="I33" s="49">
        <f t="shared" si="4"/>
        <v>413840.69428324606</v>
      </c>
      <c r="J33" s="33">
        <f t="shared" si="5"/>
        <v>-814276.401028739</v>
      </c>
      <c r="K33" s="33">
        <f t="shared" si="6"/>
        <v>572663.6038134488</v>
      </c>
      <c r="L33" s="23">
        <f t="shared" si="7"/>
        <v>172227.8970679558</v>
      </c>
      <c r="M33" s="49">
        <f t="shared" si="8"/>
        <v>0</v>
      </c>
      <c r="N33" s="33">
        <f t="shared" si="9"/>
        <v>-814276.401028739</v>
      </c>
      <c r="O33" s="33">
        <f t="shared" si="10"/>
        <v>0</v>
      </c>
      <c r="P33" s="23">
        <f t="shared" si="11"/>
        <v>-814276.401028739</v>
      </c>
      <c r="Q33" s="55">
        <f t="shared" si="12"/>
        <v>0</v>
      </c>
      <c r="R33" s="49">
        <f t="shared" si="13"/>
        <v>0</v>
      </c>
      <c r="S33" s="33">
        <f t="shared" si="14"/>
        <v>0</v>
      </c>
      <c r="T33" s="56">
        <f t="shared" si="15"/>
        <v>0</v>
      </c>
      <c r="V33" s="63"/>
      <c r="W33" s="73"/>
      <c r="X33" s="33"/>
      <c r="Y33" s="33"/>
      <c r="Z33" s="33"/>
    </row>
    <row r="34" spans="1:26" ht="12.75">
      <c r="A34" s="2">
        <v>0.9831400804361607</v>
      </c>
      <c r="B34" s="2">
        <v>0.6300569635346855</v>
      </c>
      <c r="C34" s="2">
        <v>0.0007658741467224672</v>
      </c>
      <c r="D34" s="9">
        <v>5</v>
      </c>
      <c r="E34" s="33">
        <f t="shared" si="0"/>
        <v>1807639.4458444745</v>
      </c>
      <c r="F34" s="33">
        <f t="shared" si="1"/>
        <v>1041854.3035458543</v>
      </c>
      <c r="G34" s="33">
        <f t="shared" si="2"/>
        <v>85177.30223727498</v>
      </c>
      <c r="H34" s="48">
        <f t="shared" si="3"/>
        <v>2934671.051627604</v>
      </c>
      <c r="I34" s="49">
        <f t="shared" si="4"/>
        <v>-807639.4458444745</v>
      </c>
      <c r="J34" s="33">
        <f t="shared" si="5"/>
        <v>-41854.30354585429</v>
      </c>
      <c r="K34" s="33">
        <f t="shared" si="6"/>
        <v>914822.6977627251</v>
      </c>
      <c r="L34" s="23">
        <f t="shared" si="7"/>
        <v>65328.94837239629</v>
      </c>
      <c r="M34" s="49">
        <f t="shared" si="8"/>
        <v>-807639.4458444745</v>
      </c>
      <c r="N34" s="33">
        <f t="shared" si="9"/>
        <v>-41854.30354585429</v>
      </c>
      <c r="O34" s="33">
        <f t="shared" si="10"/>
        <v>0</v>
      </c>
      <c r="P34" s="23">
        <f t="shared" si="11"/>
        <v>-849493.7493903288</v>
      </c>
      <c r="Q34" s="55">
        <f t="shared" si="12"/>
        <v>0</v>
      </c>
      <c r="R34" s="49">
        <f t="shared" si="13"/>
        <v>0</v>
      </c>
      <c r="S34" s="33">
        <f t="shared" si="14"/>
        <v>0</v>
      </c>
      <c r="T34" s="56">
        <f t="shared" si="15"/>
        <v>0</v>
      </c>
      <c r="V34" s="63"/>
      <c r="W34" s="73"/>
      <c r="X34" s="33"/>
      <c r="Y34" s="33"/>
      <c r="Z34" s="33"/>
    </row>
    <row r="35" spans="1:26" ht="12.75">
      <c r="A35" s="2">
        <v>0.7329769949613507</v>
      </c>
      <c r="B35" s="2">
        <v>0.7783945154253624</v>
      </c>
      <c r="C35" s="2">
        <v>0.8238629924843366</v>
      </c>
      <c r="D35" s="9">
        <v>6</v>
      </c>
      <c r="E35" s="33">
        <f t="shared" si="0"/>
        <v>1152060.972872363</v>
      </c>
      <c r="F35" s="33">
        <f t="shared" si="1"/>
        <v>1294845.1902351622</v>
      </c>
      <c r="G35" s="33">
        <f t="shared" si="2"/>
        <v>1500999.5410895855</v>
      </c>
      <c r="H35" s="48">
        <f t="shared" si="3"/>
        <v>3947905.7041971106</v>
      </c>
      <c r="I35" s="49">
        <f t="shared" si="4"/>
        <v>-152060.97287236294</v>
      </c>
      <c r="J35" s="33">
        <f t="shared" si="5"/>
        <v>-294845.19023516215</v>
      </c>
      <c r="K35" s="33">
        <f t="shared" si="6"/>
        <v>-500999.5410895855</v>
      </c>
      <c r="L35" s="23">
        <f t="shared" si="7"/>
        <v>-947905.7041971106</v>
      </c>
      <c r="M35" s="49">
        <f t="shared" si="8"/>
        <v>-152060.97287236294</v>
      </c>
      <c r="N35" s="33">
        <f t="shared" si="9"/>
        <v>-294845.19023516215</v>
      </c>
      <c r="O35" s="33">
        <f t="shared" si="10"/>
        <v>-500999.5410895855</v>
      </c>
      <c r="P35" s="23">
        <f t="shared" si="11"/>
        <v>-947905.7041971106</v>
      </c>
      <c r="Q35" s="55">
        <f t="shared" si="12"/>
        <v>94790.57041971106</v>
      </c>
      <c r="R35" s="49">
        <f t="shared" si="13"/>
        <v>15206.097287236293</v>
      </c>
      <c r="S35" s="33">
        <f t="shared" si="14"/>
        <v>29484.519023516215</v>
      </c>
      <c r="T35" s="56">
        <f t="shared" si="15"/>
        <v>50099.95410895855</v>
      </c>
      <c r="V35" s="63"/>
      <c r="W35" s="73"/>
      <c r="X35" s="33"/>
      <c r="Y35" s="33"/>
      <c r="Z35" s="33"/>
    </row>
    <row r="36" spans="1:26" ht="12.75">
      <c r="A36" s="2">
        <v>0.36977618866962114</v>
      </c>
      <c r="B36" s="2">
        <v>0.7832759243492353</v>
      </c>
      <c r="C36" s="2">
        <v>0.7641800338400735</v>
      </c>
      <c r="D36" s="9">
        <v>7</v>
      </c>
      <c r="E36" s="33">
        <f t="shared" si="0"/>
        <v>865252.5475104615</v>
      </c>
      <c r="F36" s="33">
        <f t="shared" si="1"/>
        <v>1305586.5387698915</v>
      </c>
      <c r="G36" s="33">
        <f t="shared" si="2"/>
        <v>1295464.5228287226</v>
      </c>
      <c r="H36" s="48">
        <f t="shared" si="3"/>
        <v>3466303.6091090757</v>
      </c>
      <c r="I36" s="49">
        <f t="shared" si="4"/>
        <v>134747.45248953847</v>
      </c>
      <c r="J36" s="33">
        <f t="shared" si="5"/>
        <v>-305586.5387698915</v>
      </c>
      <c r="K36" s="33">
        <f t="shared" si="6"/>
        <v>-295464.5228287226</v>
      </c>
      <c r="L36" s="23">
        <f t="shared" si="7"/>
        <v>-466303.6091090756</v>
      </c>
      <c r="M36" s="49">
        <f t="shared" si="8"/>
        <v>0</v>
      </c>
      <c r="N36" s="33">
        <f t="shared" si="9"/>
        <v>-305586.5387698915</v>
      </c>
      <c r="O36" s="33">
        <f t="shared" si="10"/>
        <v>-295464.5228287226</v>
      </c>
      <c r="P36" s="23">
        <f t="shared" si="11"/>
        <v>-601051.0615986141</v>
      </c>
      <c r="Q36" s="55">
        <f t="shared" si="12"/>
        <v>46630.36091090756</v>
      </c>
      <c r="R36" s="49">
        <f t="shared" si="13"/>
        <v>0</v>
      </c>
      <c r="S36" s="33">
        <f t="shared" si="14"/>
        <v>23707.820354655774</v>
      </c>
      <c r="T36" s="56">
        <f t="shared" si="15"/>
        <v>22922.540556251784</v>
      </c>
      <c r="V36" s="63"/>
      <c r="W36" s="73"/>
      <c r="X36" s="33"/>
      <c r="Y36" s="33"/>
      <c r="Z36" s="33"/>
    </row>
    <row r="37" spans="1:26" ht="12.75">
      <c r="A37" s="2">
        <v>0.2234393433617603</v>
      </c>
      <c r="B37" s="2">
        <v>0.6091181558479148</v>
      </c>
      <c r="C37" s="2">
        <v>0.3607355823716816</v>
      </c>
      <c r="D37" s="9">
        <v>8</v>
      </c>
      <c r="E37" s="33">
        <f t="shared" si="0"/>
        <v>760949.1804694881</v>
      </c>
      <c r="F37" s="33">
        <f t="shared" si="1"/>
        <v>1013602.3725766736</v>
      </c>
      <c r="G37" s="33">
        <f t="shared" si="2"/>
        <v>609848.1338092369</v>
      </c>
      <c r="H37" s="48">
        <f t="shared" si="3"/>
        <v>2384399.6868553986</v>
      </c>
      <c r="I37" s="49">
        <f t="shared" si="4"/>
        <v>239050.81953051186</v>
      </c>
      <c r="J37" s="33">
        <f t="shared" si="5"/>
        <v>-13602.372576673632</v>
      </c>
      <c r="K37" s="33">
        <f t="shared" si="6"/>
        <v>390151.8661907631</v>
      </c>
      <c r="L37" s="23">
        <f t="shared" si="7"/>
        <v>615600.3131446013</v>
      </c>
      <c r="M37" s="49">
        <f t="shared" si="8"/>
        <v>0</v>
      </c>
      <c r="N37" s="33">
        <f t="shared" si="9"/>
        <v>-13602.372576673632</v>
      </c>
      <c r="O37" s="33">
        <f t="shared" si="10"/>
        <v>0</v>
      </c>
      <c r="P37" s="23">
        <f t="shared" si="11"/>
        <v>-13602.372576673632</v>
      </c>
      <c r="Q37" s="55">
        <f t="shared" si="12"/>
        <v>0</v>
      </c>
      <c r="R37" s="49">
        <f t="shared" si="13"/>
        <v>0</v>
      </c>
      <c r="S37" s="33">
        <f t="shared" si="14"/>
        <v>0</v>
      </c>
      <c r="T37" s="56">
        <f t="shared" si="15"/>
        <v>0</v>
      </c>
      <c r="V37" s="63"/>
      <c r="W37" s="73"/>
      <c r="X37" s="33"/>
      <c r="Y37" s="33"/>
      <c r="Z37" s="33"/>
    </row>
    <row r="38" spans="1:26" ht="12.75">
      <c r="A38" s="2">
        <v>0.9954814722847332</v>
      </c>
      <c r="B38" s="2">
        <v>0.8348663083643624</v>
      </c>
      <c r="C38" s="2">
        <v>0.43334144640288486</v>
      </c>
      <c r="D38" s="9">
        <v>9</v>
      </c>
      <c r="E38" s="33">
        <f t="shared" si="0"/>
        <v>2092155.231264727</v>
      </c>
      <c r="F38" s="33">
        <f t="shared" si="1"/>
        <v>1435894.1016558215</v>
      </c>
      <c r="G38" s="33">
        <f t="shared" si="2"/>
        <v>695926.4038711117</v>
      </c>
      <c r="H38" s="48">
        <f t="shared" si="3"/>
        <v>4223975.73679166</v>
      </c>
      <c r="I38" s="49">
        <f t="shared" si="4"/>
        <v>-1092155.231264727</v>
      </c>
      <c r="J38" s="33">
        <f t="shared" si="5"/>
        <v>-435894.10165582155</v>
      </c>
      <c r="K38" s="33">
        <f t="shared" si="6"/>
        <v>304073.5961288883</v>
      </c>
      <c r="L38" s="23">
        <f t="shared" si="7"/>
        <v>-1223975.73679166</v>
      </c>
      <c r="M38" s="49">
        <f t="shared" si="8"/>
        <v>-1092155.231264727</v>
      </c>
      <c r="N38" s="33">
        <f t="shared" si="9"/>
        <v>-435894.10165582155</v>
      </c>
      <c r="O38" s="33">
        <f t="shared" si="10"/>
        <v>0</v>
      </c>
      <c r="P38" s="23">
        <f t="shared" si="11"/>
        <v>-1528049.3329205485</v>
      </c>
      <c r="Q38" s="55">
        <f t="shared" si="12"/>
        <v>122397.57367916602</v>
      </c>
      <c r="R38" s="49">
        <f t="shared" si="13"/>
        <v>87482.22161932099</v>
      </c>
      <c r="S38" s="33">
        <f t="shared" si="14"/>
        <v>34915.352059845034</v>
      </c>
      <c r="T38" s="56">
        <f t="shared" si="15"/>
        <v>0</v>
      </c>
      <c r="V38" s="63"/>
      <c r="W38" s="73"/>
      <c r="X38" s="33"/>
      <c r="Y38" s="33"/>
      <c r="Z38" s="33"/>
    </row>
    <row r="39" spans="1:26" ht="12.75">
      <c r="A39" s="2">
        <v>0.05767212273216682</v>
      </c>
      <c r="B39" s="2">
        <v>0.6092443526103344</v>
      </c>
      <c r="C39" s="2">
        <v>0.6001139860939766</v>
      </c>
      <c r="D39" s="9">
        <v>10</v>
      </c>
      <c r="E39" s="33">
        <f t="shared" si="0"/>
        <v>596076.7055578752</v>
      </c>
      <c r="F39" s="33">
        <f t="shared" si="1"/>
        <v>1013768.980367207</v>
      </c>
      <c r="G39" s="33">
        <f t="shared" si="2"/>
        <v>934773.9974945798</v>
      </c>
      <c r="H39" s="48">
        <f t="shared" si="3"/>
        <v>2544619.683419662</v>
      </c>
      <c r="I39" s="49">
        <f t="shared" si="4"/>
        <v>403923.2944421248</v>
      </c>
      <c r="J39" s="33">
        <f t="shared" si="5"/>
        <v>-13768.980367206968</v>
      </c>
      <c r="K39" s="33">
        <f t="shared" si="6"/>
        <v>65226.00250542024</v>
      </c>
      <c r="L39" s="23">
        <f t="shared" si="7"/>
        <v>455380.31658033805</v>
      </c>
      <c r="M39" s="49">
        <f t="shared" si="8"/>
        <v>0</v>
      </c>
      <c r="N39" s="33">
        <f t="shared" si="9"/>
        <v>-13768.980367206968</v>
      </c>
      <c r="O39" s="33">
        <f t="shared" si="10"/>
        <v>0</v>
      </c>
      <c r="P39" s="23">
        <f t="shared" si="11"/>
        <v>-13768.980367206968</v>
      </c>
      <c r="Q39" s="55">
        <f t="shared" si="12"/>
        <v>0</v>
      </c>
      <c r="R39" s="49">
        <f t="shared" si="13"/>
        <v>0</v>
      </c>
      <c r="S39" s="33">
        <f t="shared" si="14"/>
        <v>0</v>
      </c>
      <c r="T39" s="56">
        <f t="shared" si="15"/>
        <v>0</v>
      </c>
      <c r="V39" s="63"/>
      <c r="W39" s="73"/>
      <c r="X39" s="33"/>
      <c r="Y39" s="33"/>
      <c r="Z39" s="33"/>
    </row>
    <row r="40" spans="1:26" ht="12.75">
      <c r="A40" s="2">
        <v>0.9307844289441141</v>
      </c>
      <c r="B40" s="2">
        <v>0.4452036601442</v>
      </c>
      <c r="C40" s="2">
        <v>0.5564732761880657</v>
      </c>
      <c r="D40" s="9">
        <v>11</v>
      </c>
      <c r="E40" s="33">
        <f t="shared" si="0"/>
        <v>1491075.390205784</v>
      </c>
      <c r="F40" s="33">
        <f t="shared" si="1"/>
        <v>823744.8788281052</v>
      </c>
      <c r="G40" s="33">
        <f t="shared" si="2"/>
        <v>864523.7826612652</v>
      </c>
      <c r="H40" s="48">
        <f t="shared" si="3"/>
        <v>3179344.0516951545</v>
      </c>
      <c r="I40" s="49">
        <f t="shared" si="4"/>
        <v>-491075.390205784</v>
      </c>
      <c r="J40" s="33">
        <f t="shared" si="5"/>
        <v>176255.12117189483</v>
      </c>
      <c r="K40" s="33">
        <f t="shared" si="6"/>
        <v>135476.21733873477</v>
      </c>
      <c r="L40" s="23">
        <f t="shared" si="7"/>
        <v>-179344.0516951544</v>
      </c>
      <c r="M40" s="49">
        <f t="shared" si="8"/>
        <v>-491075.390205784</v>
      </c>
      <c r="N40" s="33">
        <f t="shared" si="9"/>
        <v>0</v>
      </c>
      <c r="O40" s="33">
        <f t="shared" si="10"/>
        <v>0</v>
      </c>
      <c r="P40" s="23">
        <f t="shared" si="11"/>
        <v>-491075.390205784</v>
      </c>
      <c r="Q40" s="55">
        <f t="shared" si="12"/>
        <v>17934.40516951544</v>
      </c>
      <c r="R40" s="49">
        <f t="shared" si="13"/>
        <v>17934.40516951544</v>
      </c>
      <c r="S40" s="33">
        <f t="shared" si="14"/>
        <v>0</v>
      </c>
      <c r="T40" s="56">
        <f t="shared" si="15"/>
        <v>0</v>
      </c>
      <c r="V40" s="63"/>
      <c r="W40" s="73"/>
      <c r="X40" s="33"/>
      <c r="Y40" s="33"/>
      <c r="Z40" s="33"/>
    </row>
    <row r="41" spans="1:26" ht="12.75">
      <c r="A41" s="2">
        <v>0.3353724429936946</v>
      </c>
      <c r="B41" s="2">
        <v>0.9040896410748573</v>
      </c>
      <c r="C41" s="2">
        <v>0.275691996173955</v>
      </c>
      <c r="D41" s="9">
        <v>12</v>
      </c>
      <c r="E41" s="33">
        <f t="shared" si="0"/>
        <v>841526.4995455088</v>
      </c>
      <c r="F41" s="33">
        <f t="shared" si="1"/>
        <v>1694869.8080532532</v>
      </c>
      <c r="G41" s="33">
        <f t="shared" si="2"/>
        <v>515828.3268251222</v>
      </c>
      <c r="H41" s="48">
        <f t="shared" si="3"/>
        <v>3052224.6344238846</v>
      </c>
      <c r="I41" s="49">
        <f t="shared" si="4"/>
        <v>158473.50045449124</v>
      </c>
      <c r="J41" s="33">
        <f t="shared" si="5"/>
        <v>-694869.8080532532</v>
      </c>
      <c r="K41" s="33">
        <f t="shared" si="6"/>
        <v>484171.6731748778</v>
      </c>
      <c r="L41" s="23">
        <f t="shared" si="7"/>
        <v>-52224.634423884156</v>
      </c>
      <c r="M41" s="49">
        <f t="shared" si="8"/>
        <v>0</v>
      </c>
      <c r="N41" s="33">
        <f t="shared" si="9"/>
        <v>-694869.8080532532</v>
      </c>
      <c r="O41" s="33">
        <f t="shared" si="10"/>
        <v>0</v>
      </c>
      <c r="P41" s="23">
        <f t="shared" si="11"/>
        <v>-694869.8080532532</v>
      </c>
      <c r="Q41" s="55">
        <f t="shared" si="12"/>
        <v>5222.463442388416</v>
      </c>
      <c r="R41" s="49">
        <f t="shared" si="13"/>
        <v>0</v>
      </c>
      <c r="S41" s="33">
        <f t="shared" si="14"/>
        <v>5222.463442388416</v>
      </c>
      <c r="T41" s="56">
        <f t="shared" si="15"/>
        <v>0</v>
      </c>
      <c r="V41" s="63"/>
      <c r="W41" s="73"/>
      <c r="X41" s="33"/>
      <c r="Y41" s="33"/>
      <c r="Z41" s="33"/>
    </row>
    <row r="42" spans="1:26" ht="12.75">
      <c r="A42" s="2">
        <v>0.7824214244121708</v>
      </c>
      <c r="B42" s="2">
        <v>0.3721361519291708</v>
      </c>
      <c r="C42" s="2">
        <v>0.9604750963866426</v>
      </c>
      <c r="D42" s="9">
        <v>13</v>
      </c>
      <c r="E42" s="33">
        <f t="shared" si="0"/>
        <v>1208184.889229095</v>
      </c>
      <c r="F42" s="33">
        <f t="shared" si="1"/>
        <v>749686.2544041628</v>
      </c>
      <c r="G42" s="33">
        <f t="shared" si="2"/>
        <v>2676094.0320006525</v>
      </c>
      <c r="H42" s="48">
        <f t="shared" si="3"/>
        <v>4633965.17563391</v>
      </c>
      <c r="I42" s="49">
        <f t="shared" si="4"/>
        <v>-208184.88922909508</v>
      </c>
      <c r="J42" s="33">
        <f t="shared" si="5"/>
        <v>250313.74559583724</v>
      </c>
      <c r="K42" s="33">
        <f t="shared" si="6"/>
        <v>-1676094.0320006525</v>
      </c>
      <c r="L42" s="23">
        <f t="shared" si="7"/>
        <v>-1633965.1756339103</v>
      </c>
      <c r="M42" s="49">
        <f t="shared" si="8"/>
        <v>-208184.88922909508</v>
      </c>
      <c r="N42" s="33">
        <f t="shared" si="9"/>
        <v>0</v>
      </c>
      <c r="O42" s="33">
        <f t="shared" si="10"/>
        <v>-1676094.0320006525</v>
      </c>
      <c r="P42" s="23">
        <f t="shared" si="11"/>
        <v>-1884278.9212297476</v>
      </c>
      <c r="Q42" s="55">
        <f t="shared" si="12"/>
        <v>237557.97374280466</v>
      </c>
      <c r="R42" s="49">
        <f t="shared" si="13"/>
        <v>26246.634663225617</v>
      </c>
      <c r="S42" s="33">
        <f t="shared" si="14"/>
        <v>0</v>
      </c>
      <c r="T42" s="56">
        <f t="shared" si="15"/>
        <v>211311.33907957905</v>
      </c>
      <c r="V42" s="63"/>
      <c r="W42" s="73"/>
      <c r="X42" s="33"/>
      <c r="Y42" s="33"/>
      <c r="Z42" s="33"/>
    </row>
    <row r="43" spans="1:26" ht="13.5" customHeight="1">
      <c r="A43" s="2">
        <v>0.03724861321731776</v>
      </c>
      <c r="B43" s="2">
        <v>0.029957407277729498</v>
      </c>
      <c r="C43" s="2">
        <v>0.4230238745813951</v>
      </c>
      <c r="D43" s="9">
        <v>14</v>
      </c>
      <c r="E43" s="33">
        <f t="shared" si="0"/>
        <v>559862.3977990411</v>
      </c>
      <c r="F43" s="33">
        <f t="shared" si="1"/>
        <v>344483.1927210951</v>
      </c>
      <c r="G43" s="33">
        <f t="shared" si="2"/>
        <v>683236.2692235296</v>
      </c>
      <c r="H43" s="48">
        <f t="shared" si="3"/>
        <v>1587581.859743666</v>
      </c>
      <c r="I43" s="49">
        <f t="shared" si="4"/>
        <v>440137.6022009589</v>
      </c>
      <c r="J43" s="33">
        <f t="shared" si="5"/>
        <v>655516.8072789048</v>
      </c>
      <c r="K43" s="33">
        <f t="shared" si="6"/>
        <v>316763.7307764704</v>
      </c>
      <c r="L43" s="23">
        <f t="shared" si="7"/>
        <v>1412418.140256334</v>
      </c>
      <c r="M43" s="49">
        <f t="shared" si="8"/>
        <v>0</v>
      </c>
      <c r="N43" s="33">
        <f t="shared" si="9"/>
        <v>0</v>
      </c>
      <c r="O43" s="33">
        <f t="shared" si="10"/>
        <v>0</v>
      </c>
      <c r="P43" s="23">
        <f t="shared" si="11"/>
        <v>0</v>
      </c>
      <c r="Q43" s="55">
        <f t="shared" si="12"/>
        <v>0</v>
      </c>
      <c r="R43" s="49">
        <f t="shared" si="13"/>
        <v>0</v>
      </c>
      <c r="S43" s="33">
        <f t="shared" si="14"/>
        <v>0</v>
      </c>
      <c r="T43" s="56">
        <f t="shared" si="15"/>
        <v>0</v>
      </c>
      <c r="V43" s="63"/>
      <c r="W43" s="73"/>
      <c r="X43" s="33"/>
      <c r="Y43" s="33"/>
      <c r="Z43" s="33"/>
    </row>
    <row r="44" spans="1:26" ht="13.5" customHeight="1">
      <c r="A44" s="2">
        <v>0.7287992638814798</v>
      </c>
      <c r="B44" s="2">
        <v>0.7488975800126543</v>
      </c>
      <c r="C44" s="2">
        <v>0.13446030427762157</v>
      </c>
      <c r="D44" s="9">
        <v>15</v>
      </c>
      <c r="E44" s="33">
        <f t="shared" si="0"/>
        <v>1147695.086089466</v>
      </c>
      <c r="F44" s="33">
        <f t="shared" si="1"/>
        <v>1234310.2528974742</v>
      </c>
      <c r="G44" s="33">
        <f t="shared" si="2"/>
        <v>360996.80005449225</v>
      </c>
      <c r="H44" s="48">
        <f t="shared" si="3"/>
        <v>2743002.1390414326</v>
      </c>
      <c r="I44" s="49">
        <f t="shared" si="4"/>
        <v>-147695.086089466</v>
      </c>
      <c r="J44" s="33">
        <f t="shared" si="5"/>
        <v>-234310.25289747422</v>
      </c>
      <c r="K44" s="33">
        <f t="shared" si="6"/>
        <v>639003.1999455078</v>
      </c>
      <c r="L44" s="23">
        <f t="shared" si="7"/>
        <v>256997.8609585676</v>
      </c>
      <c r="M44" s="49">
        <f t="shared" si="8"/>
        <v>-147695.086089466</v>
      </c>
      <c r="N44" s="33">
        <f t="shared" si="9"/>
        <v>-234310.25289747422</v>
      </c>
      <c r="O44" s="33">
        <f t="shared" si="10"/>
        <v>0</v>
      </c>
      <c r="P44" s="23">
        <f t="shared" si="11"/>
        <v>-382005.3389869402</v>
      </c>
      <c r="Q44" s="55">
        <f t="shared" si="12"/>
        <v>0</v>
      </c>
      <c r="R44" s="49">
        <f t="shared" si="13"/>
        <v>0</v>
      </c>
      <c r="S44" s="33">
        <f t="shared" si="14"/>
        <v>0</v>
      </c>
      <c r="T44" s="56">
        <f t="shared" si="15"/>
        <v>0</v>
      </c>
      <c r="V44" s="63"/>
      <c r="W44" s="73"/>
      <c r="X44" s="33"/>
      <c r="Y44" s="33"/>
      <c r="Z44" s="33"/>
    </row>
    <row r="45" spans="1:26" ht="13.5" customHeight="1">
      <c r="A45" s="2">
        <v>0.7459753105214129</v>
      </c>
      <c r="B45" s="2">
        <v>0.43485163079569666</v>
      </c>
      <c r="C45" s="2">
        <v>0.8891930445369391</v>
      </c>
      <c r="D45" s="9">
        <v>16</v>
      </c>
      <c r="E45" s="33">
        <f t="shared" si="0"/>
        <v>1165981.7261527143</v>
      </c>
      <c r="F45" s="33">
        <f t="shared" si="1"/>
        <v>813005.2521875671</v>
      </c>
      <c r="G45" s="33">
        <f t="shared" si="2"/>
        <v>1841487.1894937877</v>
      </c>
      <c r="H45" s="48">
        <f t="shared" si="3"/>
        <v>3820474.167834069</v>
      </c>
      <c r="I45" s="49">
        <f t="shared" si="4"/>
        <v>-165981.72615271434</v>
      </c>
      <c r="J45" s="33">
        <f t="shared" si="5"/>
        <v>186994.74781243294</v>
      </c>
      <c r="K45" s="33">
        <f t="shared" si="6"/>
        <v>-841487.1894937877</v>
      </c>
      <c r="L45" s="23">
        <f t="shared" si="7"/>
        <v>-820474.1678340691</v>
      </c>
      <c r="M45" s="49">
        <f t="shared" si="8"/>
        <v>-165981.72615271434</v>
      </c>
      <c r="N45" s="33">
        <f t="shared" si="9"/>
        <v>0</v>
      </c>
      <c r="O45" s="33">
        <f t="shared" si="10"/>
        <v>-841487.1894937877</v>
      </c>
      <c r="P45" s="23">
        <f t="shared" si="11"/>
        <v>-1007468.915646502</v>
      </c>
      <c r="Q45" s="55">
        <f t="shared" si="12"/>
        <v>82047.41678340692</v>
      </c>
      <c r="R45" s="49">
        <f t="shared" si="13"/>
        <v>13517.41145814115</v>
      </c>
      <c r="S45" s="33">
        <f t="shared" si="14"/>
        <v>0</v>
      </c>
      <c r="T45" s="56">
        <f t="shared" si="15"/>
        <v>68530.00532526578</v>
      </c>
      <c r="V45" s="63"/>
      <c r="W45" s="73"/>
      <c r="X45" s="33"/>
      <c r="Y45" s="33"/>
      <c r="Z45" s="33"/>
    </row>
    <row r="46" spans="1:26" ht="12.75">
      <c r="A46" s="2">
        <v>0.9762173972793704</v>
      </c>
      <c r="B46" s="2">
        <v>0.6423856806967221</v>
      </c>
      <c r="C46" s="2">
        <v>0.08109712250758072</v>
      </c>
      <c r="D46" s="9">
        <v>17</v>
      </c>
      <c r="E46" s="33">
        <f t="shared" si="0"/>
        <v>1732160.9824626069</v>
      </c>
      <c r="F46" s="33">
        <f t="shared" si="1"/>
        <v>1059102.1039813885</v>
      </c>
      <c r="G46" s="33">
        <f t="shared" si="2"/>
        <v>294224.90937098244</v>
      </c>
      <c r="H46" s="48">
        <f t="shared" si="3"/>
        <v>3085487.9958149777</v>
      </c>
      <c r="I46" s="49">
        <f t="shared" si="4"/>
        <v>-732160.9824626069</v>
      </c>
      <c r="J46" s="33">
        <f t="shared" si="5"/>
        <v>-59102.1039813885</v>
      </c>
      <c r="K46" s="33">
        <f t="shared" si="6"/>
        <v>705775.0906290176</v>
      </c>
      <c r="L46" s="23">
        <f t="shared" si="7"/>
        <v>-85487.9958149778</v>
      </c>
      <c r="M46" s="49">
        <f t="shared" si="8"/>
        <v>-732160.9824626069</v>
      </c>
      <c r="N46" s="33">
        <f t="shared" si="9"/>
        <v>-59102.1039813885</v>
      </c>
      <c r="O46" s="33">
        <f t="shared" si="10"/>
        <v>0</v>
      </c>
      <c r="P46" s="23">
        <f t="shared" si="11"/>
        <v>-791263.0864439954</v>
      </c>
      <c r="Q46" s="55">
        <f t="shared" si="12"/>
        <v>8548.79958149778</v>
      </c>
      <c r="R46" s="49">
        <f t="shared" si="13"/>
        <v>7910.260958329626</v>
      </c>
      <c r="S46" s="33">
        <f t="shared" si="14"/>
        <v>638.5386231681533</v>
      </c>
      <c r="T46" s="56">
        <f t="shared" si="15"/>
        <v>0</v>
      </c>
      <c r="V46" s="63"/>
      <c r="W46" s="73"/>
      <c r="X46" s="33"/>
      <c r="Y46" s="33"/>
      <c r="Z46" s="33"/>
    </row>
    <row r="47" spans="1:26" ht="12.75">
      <c r="A47" s="2">
        <v>0.6661671469502626</v>
      </c>
      <c r="B47" s="2">
        <v>0.6388771985287844</v>
      </c>
      <c r="C47" s="2">
        <v>0.6242937511919866</v>
      </c>
      <c r="D47" s="9">
        <v>18</v>
      </c>
      <c r="E47" s="33">
        <f t="shared" si="0"/>
        <v>1087418.0951248277</v>
      </c>
      <c r="F47" s="33">
        <f t="shared" si="1"/>
        <v>1054144.5676223917</v>
      </c>
      <c r="G47" s="33">
        <f t="shared" si="2"/>
        <v>977012.5271489926</v>
      </c>
      <c r="H47" s="48">
        <f t="shared" si="3"/>
        <v>3118575.189896212</v>
      </c>
      <c r="I47" s="49">
        <f t="shared" si="4"/>
        <v>-87418.0951248277</v>
      </c>
      <c r="J47" s="33">
        <f t="shared" si="5"/>
        <v>-54144.56762239174</v>
      </c>
      <c r="K47" s="33">
        <f t="shared" si="6"/>
        <v>22987.472851007362</v>
      </c>
      <c r="L47" s="23">
        <f t="shared" si="7"/>
        <v>-118575.18989621208</v>
      </c>
      <c r="M47" s="49">
        <f t="shared" si="8"/>
        <v>-87418.0951248277</v>
      </c>
      <c r="N47" s="33">
        <f t="shared" si="9"/>
        <v>-54144.56762239174</v>
      </c>
      <c r="O47" s="33">
        <f t="shared" si="10"/>
        <v>0</v>
      </c>
      <c r="P47" s="23">
        <f t="shared" si="11"/>
        <v>-141562.66274721944</v>
      </c>
      <c r="Q47" s="55">
        <f t="shared" si="12"/>
        <v>11857.518989621209</v>
      </c>
      <c r="R47" s="49">
        <f t="shared" si="13"/>
        <v>7322.2818987947985</v>
      </c>
      <c r="S47" s="33">
        <f t="shared" si="14"/>
        <v>4535.23709082641</v>
      </c>
      <c r="T47" s="56">
        <f t="shared" si="15"/>
        <v>0</v>
      </c>
      <c r="V47" s="63"/>
      <c r="W47" s="73"/>
      <c r="X47" s="33"/>
      <c r="Y47" s="33"/>
      <c r="Z47" s="33"/>
    </row>
    <row r="48" spans="1:26" ht="12.75">
      <c r="A48" s="2">
        <v>0.4002574565004098</v>
      </c>
      <c r="B48" s="2">
        <v>0.13980729052445562</v>
      </c>
      <c r="C48" s="2">
        <v>0.25872724067862984</v>
      </c>
      <c r="D48" s="9">
        <v>19</v>
      </c>
      <c r="E48" s="33">
        <f t="shared" si="0"/>
        <v>886207.4359017753</v>
      </c>
      <c r="F48" s="33">
        <f t="shared" si="1"/>
        <v>513968.7675993677</v>
      </c>
      <c r="G48" s="33">
        <f t="shared" si="2"/>
        <v>497533.71485882375</v>
      </c>
      <c r="H48" s="48">
        <f t="shared" si="3"/>
        <v>1897709.9183599667</v>
      </c>
      <c r="I48" s="49">
        <f t="shared" si="4"/>
        <v>113792.56409822474</v>
      </c>
      <c r="J48" s="33">
        <f t="shared" si="5"/>
        <v>486031.2324006323</v>
      </c>
      <c r="K48" s="33">
        <f t="shared" si="6"/>
        <v>502466.28514117625</v>
      </c>
      <c r="L48" s="23">
        <f t="shared" si="7"/>
        <v>1102290.0816400333</v>
      </c>
      <c r="M48" s="49">
        <f t="shared" si="8"/>
        <v>0</v>
      </c>
      <c r="N48" s="33">
        <f t="shared" si="9"/>
        <v>0</v>
      </c>
      <c r="O48" s="33">
        <f t="shared" si="10"/>
        <v>0</v>
      </c>
      <c r="P48" s="23">
        <f t="shared" si="11"/>
        <v>0</v>
      </c>
      <c r="Q48" s="55">
        <f t="shared" si="12"/>
        <v>0</v>
      </c>
      <c r="R48" s="49">
        <f t="shared" si="13"/>
        <v>0</v>
      </c>
      <c r="S48" s="33">
        <f t="shared" si="14"/>
        <v>0</v>
      </c>
      <c r="T48" s="56">
        <f t="shared" si="15"/>
        <v>0</v>
      </c>
      <c r="V48" s="63"/>
      <c r="W48" s="73"/>
      <c r="X48" s="33"/>
      <c r="Y48" s="33"/>
      <c r="Z48" s="33"/>
    </row>
    <row r="49" spans="1:26" ht="12.75">
      <c r="A49" s="2">
        <v>0.1715577048236978</v>
      </c>
      <c r="B49" s="2">
        <v>0.07954607353618925</v>
      </c>
      <c r="C49" s="2">
        <v>0.43331519891466924</v>
      </c>
      <c r="D49" s="9">
        <v>20</v>
      </c>
      <c r="E49" s="33">
        <f t="shared" si="0"/>
        <v>719349.2633966712</v>
      </c>
      <c r="F49" s="33">
        <f t="shared" si="1"/>
        <v>436456.8645509384</v>
      </c>
      <c r="G49" s="33">
        <f t="shared" si="2"/>
        <v>695893.8988197424</v>
      </c>
      <c r="H49" s="48">
        <f t="shared" si="3"/>
        <v>1851700.0267673521</v>
      </c>
      <c r="I49" s="49">
        <f t="shared" si="4"/>
        <v>280650.73660332884</v>
      </c>
      <c r="J49" s="33">
        <f t="shared" si="5"/>
        <v>563543.1354490616</v>
      </c>
      <c r="K49" s="33">
        <f t="shared" si="6"/>
        <v>304106.1011802576</v>
      </c>
      <c r="L49" s="23">
        <f t="shared" si="7"/>
        <v>1148299.973232648</v>
      </c>
      <c r="M49" s="49">
        <f t="shared" si="8"/>
        <v>0</v>
      </c>
      <c r="N49" s="33">
        <f t="shared" si="9"/>
        <v>0</v>
      </c>
      <c r="O49" s="33">
        <f t="shared" si="10"/>
        <v>0</v>
      </c>
      <c r="P49" s="23">
        <f t="shared" si="11"/>
        <v>0</v>
      </c>
      <c r="Q49" s="55">
        <f t="shared" si="12"/>
        <v>0</v>
      </c>
      <c r="R49" s="49">
        <f t="shared" si="13"/>
        <v>0</v>
      </c>
      <c r="S49" s="33">
        <f t="shared" si="14"/>
        <v>0</v>
      </c>
      <c r="T49" s="56">
        <f t="shared" si="15"/>
        <v>0</v>
      </c>
      <c r="V49" s="63"/>
      <c r="W49" s="73"/>
      <c r="X49" s="33"/>
      <c r="Y49" s="33"/>
      <c r="Z49" s="33"/>
    </row>
    <row r="50" spans="1:26" ht="12.75">
      <c r="A50" s="2">
        <v>0.7998955409666233</v>
      </c>
      <c r="B50" s="2">
        <v>0.9854348332074037</v>
      </c>
      <c r="C50" s="2">
        <v>0.16682392991134254</v>
      </c>
      <c r="D50" s="9">
        <v>21</v>
      </c>
      <c r="E50" s="33">
        <f t="shared" si="0"/>
        <v>1230443.227486679</v>
      </c>
      <c r="F50" s="33">
        <f t="shared" si="1"/>
        <v>2627043.6387341623</v>
      </c>
      <c r="G50" s="33">
        <f t="shared" si="2"/>
        <v>397820.40050914424</v>
      </c>
      <c r="H50" s="48">
        <f t="shared" si="3"/>
        <v>4255307.266729985</v>
      </c>
      <c r="I50" s="49">
        <f t="shared" si="4"/>
        <v>-230443.2274866791</v>
      </c>
      <c r="J50" s="33">
        <f t="shared" si="5"/>
        <v>-1627043.6387341623</v>
      </c>
      <c r="K50" s="33">
        <f t="shared" si="6"/>
        <v>602179.5994908558</v>
      </c>
      <c r="L50" s="23">
        <f t="shared" si="7"/>
        <v>-1255307.2667299856</v>
      </c>
      <c r="M50" s="49">
        <f t="shared" si="8"/>
        <v>-230443.2274866791</v>
      </c>
      <c r="N50" s="33">
        <f t="shared" si="9"/>
        <v>-1627043.6387341623</v>
      </c>
      <c r="O50" s="33">
        <f t="shared" si="10"/>
        <v>0</v>
      </c>
      <c r="P50" s="23">
        <f t="shared" si="11"/>
        <v>-1857486.8662208414</v>
      </c>
      <c r="Q50" s="55">
        <f t="shared" si="12"/>
        <v>125530.72667299857</v>
      </c>
      <c r="R50" s="49">
        <f t="shared" si="13"/>
        <v>15573.572190111332</v>
      </c>
      <c r="S50" s="33">
        <f t="shared" si="14"/>
        <v>109957.15448288724</v>
      </c>
      <c r="T50" s="56">
        <f t="shared" si="15"/>
        <v>0</v>
      </c>
      <c r="V50" s="63"/>
      <c r="W50" s="73"/>
      <c r="X50" s="33"/>
      <c r="Y50" s="33"/>
      <c r="Z50" s="33"/>
    </row>
    <row r="51" spans="1:26" ht="12.75">
      <c r="A51" s="2">
        <v>0.5891426592950746</v>
      </c>
      <c r="B51" s="2">
        <v>0.18138393692753674</v>
      </c>
      <c r="C51" s="2">
        <v>0.5829715653382987</v>
      </c>
      <c r="D51" s="9">
        <v>22</v>
      </c>
      <c r="E51" s="33">
        <f t="shared" si="0"/>
        <v>1022859.4010661875</v>
      </c>
      <c r="F51" s="33">
        <f t="shared" si="1"/>
        <v>559869.3633380906</v>
      </c>
      <c r="G51" s="33">
        <f t="shared" si="2"/>
        <v>906332.4986428238</v>
      </c>
      <c r="H51" s="48">
        <f t="shared" si="3"/>
        <v>2489061.263047102</v>
      </c>
      <c r="I51" s="49">
        <f t="shared" si="4"/>
        <v>-22859.401066187536</v>
      </c>
      <c r="J51" s="33">
        <f t="shared" si="5"/>
        <v>440130.6366619094</v>
      </c>
      <c r="K51" s="33">
        <f t="shared" si="6"/>
        <v>93667.50135717622</v>
      </c>
      <c r="L51" s="23">
        <f t="shared" si="7"/>
        <v>510938.7369528981</v>
      </c>
      <c r="M51" s="49">
        <f t="shared" si="8"/>
        <v>-22859.401066187536</v>
      </c>
      <c r="N51" s="33">
        <f t="shared" si="9"/>
        <v>0</v>
      </c>
      <c r="O51" s="33">
        <f t="shared" si="10"/>
        <v>0</v>
      </c>
      <c r="P51" s="23">
        <f t="shared" si="11"/>
        <v>-22859.401066187536</v>
      </c>
      <c r="Q51" s="55">
        <f t="shared" si="12"/>
        <v>0</v>
      </c>
      <c r="R51" s="49">
        <f t="shared" si="13"/>
        <v>0</v>
      </c>
      <c r="S51" s="33">
        <f t="shared" si="14"/>
        <v>0</v>
      </c>
      <c r="T51" s="56">
        <f t="shared" si="15"/>
        <v>0</v>
      </c>
      <c r="V51" s="63"/>
      <c r="W51" s="73"/>
      <c r="X51" s="33"/>
      <c r="Y51" s="33"/>
      <c r="Z51" s="33"/>
    </row>
    <row r="52" spans="1:26" ht="12.75">
      <c r="A52" s="2">
        <v>0.5750701874319963</v>
      </c>
      <c r="B52" s="2">
        <v>0.9756377696360357</v>
      </c>
      <c r="C52" s="2">
        <v>0.9498625955061835</v>
      </c>
      <c r="D52" s="9">
        <v>23</v>
      </c>
      <c r="E52" s="33">
        <f t="shared" si="0"/>
        <v>1011859.0285234079</v>
      </c>
      <c r="F52" s="33">
        <f t="shared" si="1"/>
        <v>2364336.5242987424</v>
      </c>
      <c r="G52" s="33">
        <f t="shared" si="2"/>
        <v>2473084.037847725</v>
      </c>
      <c r="H52" s="48">
        <f t="shared" si="3"/>
        <v>5849279.590669876</v>
      </c>
      <c r="I52" s="49">
        <f t="shared" si="4"/>
        <v>-11859.028523407876</v>
      </c>
      <c r="J52" s="33">
        <f t="shared" si="5"/>
        <v>-1364336.5242987424</v>
      </c>
      <c r="K52" s="33">
        <f t="shared" si="6"/>
        <v>-1473084.0378477252</v>
      </c>
      <c r="L52" s="23">
        <f t="shared" si="7"/>
        <v>-2849279.5906698755</v>
      </c>
      <c r="M52" s="49">
        <f t="shared" si="8"/>
        <v>-11859.028523407876</v>
      </c>
      <c r="N52" s="33">
        <f t="shared" si="9"/>
        <v>-1364336.5242987424</v>
      </c>
      <c r="O52" s="33">
        <f t="shared" si="10"/>
        <v>-1473084.0378477252</v>
      </c>
      <c r="P52" s="23">
        <f t="shared" si="11"/>
        <v>-2849279.5906698755</v>
      </c>
      <c r="Q52" s="55">
        <f t="shared" si="12"/>
        <v>602152.2982535943</v>
      </c>
      <c r="R52" s="49">
        <f t="shared" si="13"/>
        <v>2506.22694375392</v>
      </c>
      <c r="S52" s="33">
        <f t="shared" si="14"/>
        <v>288331.96166075865</v>
      </c>
      <c r="T52" s="56">
        <f t="shared" si="15"/>
        <v>311314.1096490818</v>
      </c>
      <c r="V52" s="63"/>
      <c r="W52" s="73"/>
      <c r="X52" s="33"/>
      <c r="Y52" s="33"/>
      <c r="Z52" s="33"/>
    </row>
    <row r="53" spans="1:26" ht="12.75">
      <c r="A53" s="2">
        <v>0.811877466227763</v>
      </c>
      <c r="B53" s="2">
        <v>0.6599228228606462</v>
      </c>
      <c r="C53" s="2">
        <v>0.31337031440618723</v>
      </c>
      <c r="D53" s="9">
        <v>24</v>
      </c>
      <c r="E53" s="33">
        <f t="shared" si="0"/>
        <v>1246638.6041832664</v>
      </c>
      <c r="F53" s="33">
        <f t="shared" si="1"/>
        <v>1084507.8114977914</v>
      </c>
      <c r="G53" s="33">
        <f t="shared" si="2"/>
        <v>556869.8791293384</v>
      </c>
      <c r="H53" s="48">
        <f t="shared" si="3"/>
        <v>2888016.294810396</v>
      </c>
      <c r="I53" s="49">
        <f t="shared" si="4"/>
        <v>-246638.6041832664</v>
      </c>
      <c r="J53" s="33">
        <f t="shared" si="5"/>
        <v>-84507.81149779144</v>
      </c>
      <c r="K53" s="33">
        <f t="shared" si="6"/>
        <v>443130.1208706616</v>
      </c>
      <c r="L53" s="23">
        <f t="shared" si="7"/>
        <v>111983.70518960373</v>
      </c>
      <c r="M53" s="49">
        <f t="shared" si="8"/>
        <v>-246638.6041832664</v>
      </c>
      <c r="N53" s="33">
        <f t="shared" si="9"/>
        <v>-84507.81149779144</v>
      </c>
      <c r="O53" s="33">
        <f t="shared" si="10"/>
        <v>0</v>
      </c>
      <c r="P53" s="23">
        <f t="shared" si="11"/>
        <v>-331146.41568105784</v>
      </c>
      <c r="Q53" s="55">
        <f t="shared" si="12"/>
        <v>0</v>
      </c>
      <c r="R53" s="49">
        <f t="shared" si="13"/>
        <v>0</v>
      </c>
      <c r="S53" s="33">
        <f t="shared" si="14"/>
        <v>0</v>
      </c>
      <c r="T53" s="56">
        <f t="shared" si="15"/>
        <v>0</v>
      </c>
      <c r="V53" s="63"/>
      <c r="W53" s="73"/>
      <c r="X53" s="33"/>
      <c r="Y53" s="33"/>
      <c r="Z53" s="33"/>
    </row>
    <row r="54" spans="1:26" ht="12.75">
      <c r="A54" s="2">
        <v>0.8211847831648218</v>
      </c>
      <c r="B54" s="2">
        <v>0.06708246171486376</v>
      </c>
      <c r="C54" s="2">
        <v>0.028183501677000844</v>
      </c>
      <c r="D54" s="9">
        <v>25</v>
      </c>
      <c r="E54" s="33">
        <f t="shared" si="0"/>
        <v>1259817.528429655</v>
      </c>
      <c r="F54" s="33">
        <f t="shared" si="1"/>
        <v>417304.52323710884</v>
      </c>
      <c r="G54" s="33">
        <f t="shared" si="2"/>
        <v>205824.55261123425</v>
      </c>
      <c r="H54" s="48">
        <f t="shared" si="3"/>
        <v>1882946.6042779977</v>
      </c>
      <c r="I54" s="49">
        <f t="shared" si="4"/>
        <v>-259817.5284296549</v>
      </c>
      <c r="J54" s="33">
        <f t="shared" si="5"/>
        <v>582695.4767628912</v>
      </c>
      <c r="K54" s="33">
        <f t="shared" si="6"/>
        <v>794175.4473887658</v>
      </c>
      <c r="L54" s="23">
        <f t="shared" si="7"/>
        <v>1117053.395722002</v>
      </c>
      <c r="M54" s="49">
        <f t="shared" si="8"/>
        <v>-259817.5284296549</v>
      </c>
      <c r="N54" s="33">
        <f t="shared" si="9"/>
        <v>0</v>
      </c>
      <c r="O54" s="33">
        <f t="shared" si="10"/>
        <v>0</v>
      </c>
      <c r="P54" s="23">
        <f t="shared" si="11"/>
        <v>-259817.5284296549</v>
      </c>
      <c r="Q54" s="55">
        <f t="shared" si="12"/>
        <v>0</v>
      </c>
      <c r="R54" s="49">
        <f t="shared" si="13"/>
        <v>0</v>
      </c>
      <c r="S54" s="33">
        <f t="shared" si="14"/>
        <v>0</v>
      </c>
      <c r="T54" s="56">
        <f t="shared" si="15"/>
        <v>0</v>
      </c>
      <c r="V54" s="63"/>
      <c r="W54" s="73"/>
      <c r="X54" s="33"/>
      <c r="Y54" s="33"/>
      <c r="Z54" s="33"/>
    </row>
    <row r="55" spans="1:26" ht="12.75">
      <c r="A55" s="2">
        <v>0.0014969698252885744</v>
      </c>
      <c r="B55" s="2">
        <v>0.9130676541590887</v>
      </c>
      <c r="C55" s="2">
        <v>0.4487584964105986</v>
      </c>
      <c r="D55" s="9">
        <v>26</v>
      </c>
      <c r="E55" s="33">
        <f t="shared" si="0"/>
        <v>392386.5444026839</v>
      </c>
      <c r="F55" s="33">
        <f t="shared" si="1"/>
        <v>1741845.3024749428</v>
      </c>
      <c r="G55" s="33">
        <f t="shared" si="2"/>
        <v>715224.3293506119</v>
      </c>
      <c r="H55" s="48">
        <f t="shared" si="3"/>
        <v>2849456.1762282383</v>
      </c>
      <c r="I55" s="49">
        <f t="shared" si="4"/>
        <v>607613.4555973161</v>
      </c>
      <c r="J55" s="33">
        <f t="shared" si="5"/>
        <v>-741845.3024749428</v>
      </c>
      <c r="K55" s="33">
        <f t="shared" si="6"/>
        <v>284775.6706493881</v>
      </c>
      <c r="L55" s="23">
        <f t="shared" si="7"/>
        <v>150543.8237717615</v>
      </c>
      <c r="M55" s="49">
        <f t="shared" si="8"/>
        <v>0</v>
      </c>
      <c r="N55" s="33">
        <f t="shared" si="9"/>
        <v>-741845.3024749428</v>
      </c>
      <c r="O55" s="33">
        <f t="shared" si="10"/>
        <v>0</v>
      </c>
      <c r="P55" s="23">
        <f t="shared" si="11"/>
        <v>-741845.3024749428</v>
      </c>
      <c r="Q55" s="55">
        <f t="shared" si="12"/>
        <v>0</v>
      </c>
      <c r="R55" s="49">
        <f t="shared" si="13"/>
        <v>0</v>
      </c>
      <c r="S55" s="33">
        <f t="shared" si="14"/>
        <v>0</v>
      </c>
      <c r="T55" s="56">
        <f t="shared" si="15"/>
        <v>0</v>
      </c>
      <c r="V55" s="63"/>
      <c r="W55" s="73"/>
      <c r="X55" s="33"/>
      <c r="Y55" s="33"/>
      <c r="Z55" s="33"/>
    </row>
    <row r="56" spans="1:26" ht="12.75">
      <c r="A56" s="2">
        <v>0.4685202484890212</v>
      </c>
      <c r="B56" s="2">
        <v>0.548687410677057</v>
      </c>
      <c r="C56" s="2">
        <v>0.8703872593763311</v>
      </c>
      <c r="D56" s="9">
        <v>27</v>
      </c>
      <c r="E56" s="33">
        <f t="shared" si="0"/>
        <v>933609.4927133383</v>
      </c>
      <c r="F56" s="33">
        <f t="shared" si="1"/>
        <v>938167.1843192894</v>
      </c>
      <c r="G56" s="33">
        <f t="shared" si="2"/>
        <v>1724188.5779752473</v>
      </c>
      <c r="H56" s="48">
        <f t="shared" si="3"/>
        <v>3595965.255007875</v>
      </c>
      <c r="I56" s="49">
        <f t="shared" si="4"/>
        <v>66390.50728666165</v>
      </c>
      <c r="J56" s="33">
        <f t="shared" si="5"/>
        <v>61832.8156807106</v>
      </c>
      <c r="K56" s="33">
        <f t="shared" si="6"/>
        <v>-724188.5779752473</v>
      </c>
      <c r="L56" s="23">
        <f t="shared" si="7"/>
        <v>-595965.255007875</v>
      </c>
      <c r="M56" s="49">
        <f t="shared" si="8"/>
        <v>0</v>
      </c>
      <c r="N56" s="33">
        <f t="shared" si="9"/>
        <v>0</v>
      </c>
      <c r="O56" s="33">
        <f t="shared" si="10"/>
        <v>-724188.5779752473</v>
      </c>
      <c r="P56" s="23">
        <f t="shared" si="11"/>
        <v>-724188.5779752473</v>
      </c>
      <c r="Q56" s="55">
        <f t="shared" si="12"/>
        <v>59596.52550078751</v>
      </c>
      <c r="R56" s="49">
        <f t="shared" si="13"/>
        <v>0</v>
      </c>
      <c r="S56" s="33">
        <f t="shared" si="14"/>
        <v>0</v>
      </c>
      <c r="T56" s="56">
        <f t="shared" si="15"/>
        <v>59596.52550078751</v>
      </c>
      <c r="V56" s="63"/>
      <c r="W56" s="73"/>
      <c r="X56" s="33"/>
      <c r="Y56" s="33"/>
      <c r="Z56" s="33"/>
    </row>
    <row r="57" spans="1:26" ht="12.75">
      <c r="A57" s="2">
        <v>0.284601334947749</v>
      </c>
      <c r="B57" s="2">
        <v>0.2810375218426737</v>
      </c>
      <c r="C57" s="2">
        <v>0.2808290168986134</v>
      </c>
      <c r="D57" s="9">
        <v>28</v>
      </c>
      <c r="E57" s="33">
        <f t="shared" si="0"/>
        <v>805922.3767088843</v>
      </c>
      <c r="F57" s="33">
        <f t="shared" si="1"/>
        <v>660418.8253152079</v>
      </c>
      <c r="G57" s="33">
        <f t="shared" si="2"/>
        <v>521385.09255237825</v>
      </c>
      <c r="H57" s="48">
        <f t="shared" si="3"/>
        <v>1987726.2945764705</v>
      </c>
      <c r="I57" s="49">
        <f t="shared" si="4"/>
        <v>194077.62329111574</v>
      </c>
      <c r="J57" s="33">
        <f t="shared" si="5"/>
        <v>339581.17468479206</v>
      </c>
      <c r="K57" s="33">
        <f t="shared" si="6"/>
        <v>478614.90744762175</v>
      </c>
      <c r="L57" s="23">
        <f t="shared" si="7"/>
        <v>1012273.7054235295</v>
      </c>
      <c r="M57" s="49">
        <f t="shared" si="8"/>
        <v>0</v>
      </c>
      <c r="N57" s="33">
        <f t="shared" si="9"/>
        <v>0</v>
      </c>
      <c r="O57" s="33">
        <f t="shared" si="10"/>
        <v>0</v>
      </c>
      <c r="P57" s="23">
        <f t="shared" si="11"/>
        <v>0</v>
      </c>
      <c r="Q57" s="55">
        <f t="shared" si="12"/>
        <v>0</v>
      </c>
      <c r="R57" s="49">
        <f t="shared" si="13"/>
        <v>0</v>
      </c>
      <c r="S57" s="33">
        <f t="shared" si="14"/>
        <v>0</v>
      </c>
      <c r="T57" s="56">
        <f t="shared" si="15"/>
        <v>0</v>
      </c>
      <c r="V57" s="63"/>
      <c r="W57" s="73"/>
      <c r="X57" s="33"/>
      <c r="Y57" s="33"/>
      <c r="Z57" s="33"/>
    </row>
    <row r="58" spans="1:26" ht="12.75">
      <c r="A58" s="2">
        <v>0.23310196128213057</v>
      </c>
      <c r="B58" s="2">
        <v>0.5056887518042821</v>
      </c>
      <c r="C58" s="2">
        <v>0.5805584698542807</v>
      </c>
      <c r="D58" s="9">
        <v>29</v>
      </c>
      <c r="E58" s="33">
        <f t="shared" si="0"/>
        <v>768280.1633159518</v>
      </c>
      <c r="F58" s="33">
        <f t="shared" si="1"/>
        <v>888811.6214538044</v>
      </c>
      <c r="G58" s="33">
        <f t="shared" si="2"/>
        <v>902420.816518841</v>
      </c>
      <c r="H58" s="48">
        <f t="shared" si="3"/>
        <v>2559512.601288597</v>
      </c>
      <c r="I58" s="49">
        <f t="shared" si="4"/>
        <v>231719.83668404818</v>
      </c>
      <c r="J58" s="33">
        <f t="shared" si="5"/>
        <v>111188.37854619557</v>
      </c>
      <c r="K58" s="33">
        <f t="shared" si="6"/>
        <v>97579.18348115904</v>
      </c>
      <c r="L58" s="23">
        <f t="shared" si="7"/>
        <v>440487.3987114028</v>
      </c>
      <c r="M58" s="49">
        <f t="shared" si="8"/>
        <v>0</v>
      </c>
      <c r="N58" s="33">
        <f t="shared" si="9"/>
        <v>0</v>
      </c>
      <c r="O58" s="33">
        <f t="shared" si="10"/>
        <v>0</v>
      </c>
      <c r="P58" s="23">
        <f t="shared" si="11"/>
        <v>0</v>
      </c>
      <c r="Q58" s="55">
        <f t="shared" si="12"/>
        <v>0</v>
      </c>
      <c r="R58" s="49">
        <f t="shared" si="13"/>
        <v>0</v>
      </c>
      <c r="S58" s="33">
        <f t="shared" si="14"/>
        <v>0</v>
      </c>
      <c r="T58" s="56">
        <f t="shared" si="15"/>
        <v>0</v>
      </c>
      <c r="V58" s="63"/>
      <c r="W58" s="73"/>
      <c r="X58" s="33"/>
      <c r="Y58" s="33"/>
      <c r="Z58" s="33"/>
    </row>
    <row r="59" spans="1:26" ht="12.75">
      <c r="A59" s="2">
        <v>0.8760594388909819</v>
      </c>
      <c r="B59" s="2">
        <v>0.9910763483334657</v>
      </c>
      <c r="C59" s="2">
        <v>0.572143982966594</v>
      </c>
      <c r="D59" s="9">
        <v>30</v>
      </c>
      <c r="E59" s="33">
        <f t="shared" si="0"/>
        <v>1352092.4825078242</v>
      </c>
      <c r="F59" s="33">
        <f t="shared" si="1"/>
        <v>2884597.7608206556</v>
      </c>
      <c r="G59" s="33">
        <f t="shared" si="2"/>
        <v>888949.0671422922</v>
      </c>
      <c r="H59" s="48">
        <f t="shared" si="3"/>
        <v>5125639.310470772</v>
      </c>
      <c r="I59" s="49">
        <f t="shared" si="4"/>
        <v>-352092.4825078242</v>
      </c>
      <c r="J59" s="33">
        <f t="shared" si="5"/>
        <v>-1884597.7608206556</v>
      </c>
      <c r="K59" s="33">
        <f t="shared" si="6"/>
        <v>111050.93285770784</v>
      </c>
      <c r="L59" s="23">
        <f t="shared" si="7"/>
        <v>-2125639.310470772</v>
      </c>
      <c r="M59" s="49">
        <f t="shared" si="8"/>
        <v>-352092.4825078242</v>
      </c>
      <c r="N59" s="33">
        <f t="shared" si="9"/>
        <v>-1884597.7608206556</v>
      </c>
      <c r="O59" s="33">
        <f t="shared" si="10"/>
        <v>0</v>
      </c>
      <c r="P59" s="23">
        <f t="shared" si="11"/>
        <v>-2236690.24332848</v>
      </c>
      <c r="Q59" s="55">
        <f t="shared" si="12"/>
        <v>385060.2141938632</v>
      </c>
      <c r="R59" s="49">
        <f t="shared" si="13"/>
        <v>60614.92293575541</v>
      </c>
      <c r="S59" s="33">
        <f t="shared" si="14"/>
        <v>324445.29125810775</v>
      </c>
      <c r="T59" s="56">
        <f t="shared" si="15"/>
        <v>0</v>
      </c>
      <c r="V59" s="63"/>
      <c r="W59" s="73"/>
      <c r="X59" s="33"/>
      <c r="Y59" s="33"/>
      <c r="Z59" s="33"/>
    </row>
    <row r="60" spans="1:26" ht="12.75">
      <c r="A60" s="2">
        <v>0.23738371491934895</v>
      </c>
      <c r="B60" s="2">
        <v>0.5567912229260747</v>
      </c>
      <c r="C60" s="2">
        <v>0.4579273569800897</v>
      </c>
      <c r="D60" s="9">
        <v>31</v>
      </c>
      <c r="E60" s="33">
        <f t="shared" si="0"/>
        <v>771496.5262131908</v>
      </c>
      <c r="F60" s="33">
        <f t="shared" si="1"/>
        <v>947829.5063435814</v>
      </c>
      <c r="G60" s="33">
        <f t="shared" si="2"/>
        <v>726904.8358760219</v>
      </c>
      <c r="H60" s="48">
        <f t="shared" si="3"/>
        <v>2446230.868432794</v>
      </c>
      <c r="I60" s="49">
        <f t="shared" si="4"/>
        <v>228503.47378680925</v>
      </c>
      <c r="J60" s="33">
        <f t="shared" si="5"/>
        <v>52170.493656418636</v>
      </c>
      <c r="K60" s="33">
        <f t="shared" si="6"/>
        <v>273095.1641239781</v>
      </c>
      <c r="L60" s="23">
        <f t="shared" si="7"/>
        <v>553769.131567206</v>
      </c>
      <c r="M60" s="49">
        <f t="shared" si="8"/>
        <v>0</v>
      </c>
      <c r="N60" s="33">
        <f t="shared" si="9"/>
        <v>0</v>
      </c>
      <c r="O60" s="33">
        <f t="shared" si="10"/>
        <v>0</v>
      </c>
      <c r="P60" s="23">
        <f t="shared" si="11"/>
        <v>0</v>
      </c>
      <c r="Q60" s="55">
        <f t="shared" si="12"/>
        <v>0</v>
      </c>
      <c r="R60" s="49">
        <f t="shared" si="13"/>
        <v>0</v>
      </c>
      <c r="S60" s="33">
        <f t="shared" si="14"/>
        <v>0</v>
      </c>
      <c r="T60" s="56">
        <f t="shared" si="15"/>
        <v>0</v>
      </c>
      <c r="V60" s="63"/>
      <c r="W60" s="73"/>
      <c r="X60" s="33"/>
      <c r="Y60" s="33"/>
      <c r="Z60" s="33"/>
    </row>
    <row r="61" spans="1:26" ht="12.75">
      <c r="A61" s="2">
        <v>0.5158999014607835</v>
      </c>
      <c r="B61" s="2">
        <v>0.8642592463543703</v>
      </c>
      <c r="C61" s="2">
        <v>0.1013854462711814</v>
      </c>
      <c r="D61" s="9">
        <v>32</v>
      </c>
      <c r="E61" s="33">
        <f t="shared" si="0"/>
        <v>967499.5781398994</v>
      </c>
      <c r="F61" s="33">
        <f t="shared" si="1"/>
        <v>1529328.2742180305</v>
      </c>
      <c r="G61" s="33">
        <f t="shared" si="2"/>
        <v>320912.18607559724</v>
      </c>
      <c r="H61" s="48">
        <f t="shared" si="3"/>
        <v>2817740.038433527</v>
      </c>
      <c r="I61" s="49">
        <f t="shared" si="4"/>
        <v>32500.421860100585</v>
      </c>
      <c r="J61" s="33">
        <f t="shared" si="5"/>
        <v>-529328.2742180305</v>
      </c>
      <c r="K61" s="33">
        <f t="shared" si="6"/>
        <v>679087.8139244027</v>
      </c>
      <c r="L61" s="23">
        <f t="shared" si="7"/>
        <v>182259.96156647278</v>
      </c>
      <c r="M61" s="49">
        <f t="shared" si="8"/>
        <v>0</v>
      </c>
      <c r="N61" s="33">
        <f t="shared" si="9"/>
        <v>-529328.2742180305</v>
      </c>
      <c r="O61" s="33">
        <f t="shared" si="10"/>
        <v>0</v>
      </c>
      <c r="P61" s="23">
        <f t="shared" si="11"/>
        <v>-529328.2742180305</v>
      </c>
      <c r="Q61" s="55">
        <f t="shared" si="12"/>
        <v>0</v>
      </c>
      <c r="R61" s="49">
        <f t="shared" si="13"/>
        <v>0</v>
      </c>
      <c r="S61" s="33">
        <f t="shared" si="14"/>
        <v>0</v>
      </c>
      <c r="T61" s="56">
        <f t="shared" si="15"/>
        <v>0</v>
      </c>
      <c r="V61" s="63"/>
      <c r="W61" s="73"/>
      <c r="X61" s="33"/>
      <c r="Y61" s="33"/>
      <c r="Z61" s="33"/>
    </row>
    <row r="62" spans="1:26" ht="12.75">
      <c r="A62" s="2">
        <v>0.9177948292725377</v>
      </c>
      <c r="B62" s="2">
        <v>0.8743452855932308</v>
      </c>
      <c r="C62" s="2">
        <v>0.15637681111939106</v>
      </c>
      <c r="D62" s="9">
        <v>33</v>
      </c>
      <c r="E62" s="33">
        <f aca="true" t="shared" si="16" ref="E62:E93">LOGINV(A62,E$4,E$5)</f>
        <v>1450802.9160148923</v>
      </c>
      <c r="F62" s="33">
        <f aca="true" t="shared" si="17" ref="F62:F93">LOGINV(B62,F$4,F$5)</f>
        <v>1566098.267449179</v>
      </c>
      <c r="G62" s="33">
        <f aca="true" t="shared" si="18" ref="G62:G93">LOGINV(C62,G$4,G$5)</f>
        <v>386113.98225433123</v>
      </c>
      <c r="H62" s="48">
        <f aca="true" t="shared" si="19" ref="H62:H93">SUM(E62:G62)</f>
        <v>3403015.1657184027</v>
      </c>
      <c r="I62" s="49">
        <f aca="true" t="shared" si="20" ref="I62:I93">E$13-E62</f>
        <v>-450802.9160148923</v>
      </c>
      <c r="J62" s="33">
        <f aca="true" t="shared" si="21" ref="J62:J93">F$13-F62</f>
        <v>-566098.267449179</v>
      </c>
      <c r="K62" s="33">
        <f aca="true" t="shared" si="22" ref="K62:K93">G$13-G62</f>
        <v>613886.0177456688</v>
      </c>
      <c r="L62" s="23">
        <f aca="true" t="shared" si="23" ref="L62:L93">SUM(I62:K62)</f>
        <v>-403015.1657184025</v>
      </c>
      <c r="M62" s="49">
        <f aca="true" t="shared" si="24" ref="M62:M93">MIN(I62,0)</f>
        <v>-450802.9160148923</v>
      </c>
      <c r="N62" s="33">
        <f aca="true" t="shared" si="25" ref="N62:N93">MIN(J62,0)</f>
        <v>-566098.267449179</v>
      </c>
      <c r="O62" s="33">
        <f aca="true" t="shared" si="26" ref="O62:O93">MIN(K62,0)</f>
        <v>0</v>
      </c>
      <c r="P62" s="23">
        <f aca="true" t="shared" si="27" ref="P62:P93">SUM(M62:O62)</f>
        <v>-1016901.1834640712</v>
      </c>
      <c r="Q62" s="55">
        <f aca="true" t="shared" si="28" ref="Q62:Q93">IF(L62&gt;0,0,MIN(P$9,-L62)*$M$7+MAX(0,-L62-P$9)*$M$8)</f>
        <v>40301.51657184025</v>
      </c>
      <c r="R62" s="49">
        <f aca="true" t="shared" si="29" ref="R62:R93">IF($P62&lt;&gt;0,$Q62*M62/$P62,0)</f>
        <v>17866.083239788062</v>
      </c>
      <c r="S62" s="33">
        <f aca="true" t="shared" si="30" ref="S62:S93">IF($P62&lt;&gt;0,$Q62*N62/$P62,0)</f>
        <v>22435.433332052187</v>
      </c>
      <c r="T62" s="56">
        <f aca="true" t="shared" si="31" ref="T62:T93">IF($P62&lt;&gt;0,$Q62*O62/$P62,0)</f>
        <v>0</v>
      </c>
      <c r="V62" s="63"/>
      <c r="W62" s="73"/>
      <c r="X62" s="33"/>
      <c r="Y62" s="33"/>
      <c r="Z62" s="33"/>
    </row>
    <row r="63" spans="1:26" ht="12.75">
      <c r="A63" s="2">
        <v>0.9879890035395713</v>
      </c>
      <c r="B63" s="2">
        <v>0.2513307621298235</v>
      </c>
      <c r="C63" s="2">
        <v>0.5307418769968504</v>
      </c>
      <c r="D63" s="9">
        <v>34</v>
      </c>
      <c r="E63" s="33">
        <f t="shared" si="16"/>
        <v>1881432.0102723308</v>
      </c>
      <c r="F63" s="33">
        <f t="shared" si="17"/>
        <v>631186.4629840052</v>
      </c>
      <c r="G63" s="33">
        <f t="shared" si="18"/>
        <v>826127.9746136313</v>
      </c>
      <c r="H63" s="48">
        <f t="shared" si="19"/>
        <v>3338746.447869967</v>
      </c>
      <c r="I63" s="49">
        <f t="shared" si="20"/>
        <v>-881432.0102723308</v>
      </c>
      <c r="J63" s="33">
        <f t="shared" si="21"/>
        <v>368813.5370159948</v>
      </c>
      <c r="K63" s="33">
        <f t="shared" si="22"/>
        <v>173872.02538636874</v>
      </c>
      <c r="L63" s="23">
        <f t="shared" si="23"/>
        <v>-338746.4478699673</v>
      </c>
      <c r="M63" s="49">
        <f t="shared" si="24"/>
        <v>-881432.0102723308</v>
      </c>
      <c r="N63" s="33">
        <f t="shared" si="25"/>
        <v>0</v>
      </c>
      <c r="O63" s="33">
        <f t="shared" si="26"/>
        <v>0</v>
      </c>
      <c r="P63" s="23">
        <f t="shared" si="27"/>
        <v>-881432.0102723308</v>
      </c>
      <c r="Q63" s="55">
        <f t="shared" si="28"/>
        <v>33874.64478699673</v>
      </c>
      <c r="R63" s="49">
        <f t="shared" si="29"/>
        <v>33874.64478699673</v>
      </c>
      <c r="S63" s="33">
        <f t="shared" si="30"/>
        <v>0</v>
      </c>
      <c r="T63" s="56">
        <f t="shared" si="31"/>
        <v>0</v>
      </c>
      <c r="V63" s="63"/>
      <c r="W63" s="73"/>
      <c r="X63" s="33"/>
      <c r="Y63" s="33"/>
      <c r="Z63" s="33"/>
    </row>
    <row r="64" spans="1:26" ht="12.75">
      <c r="A64" s="2">
        <v>0.6273009860675947</v>
      </c>
      <c r="B64" s="2">
        <v>0.9343111698471258</v>
      </c>
      <c r="C64" s="2">
        <v>0.08132606862258829</v>
      </c>
      <c r="D64" s="9">
        <v>35</v>
      </c>
      <c r="E64" s="33">
        <f t="shared" si="16"/>
        <v>1053811.9364686816</v>
      </c>
      <c r="F64" s="33">
        <f t="shared" si="17"/>
        <v>1876382.4751380957</v>
      </c>
      <c r="G64" s="33">
        <f t="shared" si="18"/>
        <v>294538.670732138</v>
      </c>
      <c r="H64" s="48">
        <f t="shared" si="19"/>
        <v>3224733.082338915</v>
      </c>
      <c r="I64" s="49">
        <f t="shared" si="20"/>
        <v>-53811.93646868155</v>
      </c>
      <c r="J64" s="33">
        <f t="shared" si="21"/>
        <v>-876382.4751380957</v>
      </c>
      <c r="K64" s="33">
        <f t="shared" si="22"/>
        <v>705461.329267862</v>
      </c>
      <c r="L64" s="23">
        <f t="shared" si="23"/>
        <v>-224733.0823389152</v>
      </c>
      <c r="M64" s="49">
        <f t="shared" si="24"/>
        <v>-53811.93646868155</v>
      </c>
      <c r="N64" s="33">
        <f t="shared" si="25"/>
        <v>-876382.4751380957</v>
      </c>
      <c r="O64" s="33">
        <f t="shared" si="26"/>
        <v>0</v>
      </c>
      <c r="P64" s="23">
        <f t="shared" si="27"/>
        <v>-930194.4116067772</v>
      </c>
      <c r="Q64" s="55">
        <f t="shared" si="28"/>
        <v>22473.308233891523</v>
      </c>
      <c r="R64" s="49">
        <f t="shared" si="29"/>
        <v>1300.0854658267845</v>
      </c>
      <c r="S64" s="33">
        <f t="shared" si="30"/>
        <v>21173.222768064737</v>
      </c>
      <c r="T64" s="56">
        <f t="shared" si="31"/>
        <v>0</v>
      </c>
      <c r="V64" s="63"/>
      <c r="W64" s="73"/>
      <c r="X64" s="33"/>
      <c r="Y64" s="33"/>
      <c r="Z64" s="33"/>
    </row>
    <row r="65" spans="1:26" ht="12.75">
      <c r="A65" s="2">
        <v>0.9146469424395749</v>
      </c>
      <c r="B65" s="2">
        <v>0.9589486990650418</v>
      </c>
      <c r="C65" s="2">
        <v>0.0465005177751765</v>
      </c>
      <c r="D65" s="9">
        <v>36</v>
      </c>
      <c r="E65" s="33">
        <f t="shared" si="16"/>
        <v>1441928.6182272686</v>
      </c>
      <c r="F65" s="33">
        <f t="shared" si="17"/>
        <v>2104982.657599237</v>
      </c>
      <c r="G65" s="33">
        <f t="shared" si="18"/>
        <v>241510.40173086847</v>
      </c>
      <c r="H65" s="48">
        <f t="shared" si="19"/>
        <v>3788421.677557374</v>
      </c>
      <c r="I65" s="49">
        <f t="shared" si="20"/>
        <v>-441928.61822726857</v>
      </c>
      <c r="J65" s="33">
        <f t="shared" si="21"/>
        <v>-1104982.6575992368</v>
      </c>
      <c r="K65" s="33">
        <f t="shared" si="22"/>
        <v>758489.5982691315</v>
      </c>
      <c r="L65" s="23">
        <f t="shared" si="23"/>
        <v>-788421.6775573739</v>
      </c>
      <c r="M65" s="49">
        <f t="shared" si="24"/>
        <v>-441928.61822726857</v>
      </c>
      <c r="N65" s="33">
        <f t="shared" si="25"/>
        <v>-1104982.6575992368</v>
      </c>
      <c r="O65" s="33">
        <f t="shared" si="26"/>
        <v>0</v>
      </c>
      <c r="P65" s="23">
        <f t="shared" si="27"/>
        <v>-1546911.2758265054</v>
      </c>
      <c r="Q65" s="55">
        <f t="shared" si="28"/>
        <v>78842.16775573739</v>
      </c>
      <c r="R65" s="49">
        <f t="shared" si="29"/>
        <v>22523.987509056933</v>
      </c>
      <c r="S65" s="33">
        <f t="shared" si="30"/>
        <v>56318.18024668045</v>
      </c>
      <c r="T65" s="56">
        <f t="shared" si="31"/>
        <v>0</v>
      </c>
      <c r="V65" s="63"/>
      <c r="W65" s="73"/>
      <c r="X65" s="33"/>
      <c r="Y65" s="33"/>
      <c r="Z65" s="33"/>
    </row>
    <row r="66" spans="1:26" ht="12.75">
      <c r="A66" s="2">
        <v>0.8929120700083824</v>
      </c>
      <c r="B66" s="2">
        <v>0.5007665523230838</v>
      </c>
      <c r="C66" s="2">
        <v>0.23963736500558586</v>
      </c>
      <c r="D66" s="9">
        <v>37</v>
      </c>
      <c r="E66" s="33">
        <f t="shared" si="16"/>
        <v>1387702.3057810836</v>
      </c>
      <c r="F66" s="33">
        <f t="shared" si="17"/>
        <v>883345.1525225247</v>
      </c>
      <c r="G66" s="33">
        <f t="shared" si="18"/>
        <v>477004.81971318764</v>
      </c>
      <c r="H66" s="48">
        <f t="shared" si="19"/>
        <v>2748052.2780167963</v>
      </c>
      <c r="I66" s="49">
        <f t="shared" si="20"/>
        <v>-387702.30578108365</v>
      </c>
      <c r="J66" s="33">
        <f t="shared" si="21"/>
        <v>116654.8474774753</v>
      </c>
      <c r="K66" s="33">
        <f t="shared" si="22"/>
        <v>522995.18028681236</v>
      </c>
      <c r="L66" s="23">
        <f t="shared" si="23"/>
        <v>251947.721983204</v>
      </c>
      <c r="M66" s="49">
        <f t="shared" si="24"/>
        <v>-387702.30578108365</v>
      </c>
      <c r="N66" s="33">
        <f t="shared" si="25"/>
        <v>0</v>
      </c>
      <c r="O66" s="33">
        <f t="shared" si="26"/>
        <v>0</v>
      </c>
      <c r="P66" s="23">
        <f t="shared" si="27"/>
        <v>-387702.30578108365</v>
      </c>
      <c r="Q66" s="55">
        <f t="shared" si="28"/>
        <v>0</v>
      </c>
      <c r="R66" s="49">
        <f t="shared" si="29"/>
        <v>0</v>
      </c>
      <c r="S66" s="33">
        <f t="shared" si="30"/>
        <v>0</v>
      </c>
      <c r="T66" s="56">
        <f t="shared" si="31"/>
        <v>0</v>
      </c>
      <c r="V66" s="63"/>
      <c r="W66" s="73"/>
      <c r="X66" s="33"/>
      <c r="Y66" s="33"/>
      <c r="Z66" s="33"/>
    </row>
    <row r="67" spans="1:26" ht="12.75">
      <c r="A67" s="2">
        <v>0.6898887198586936</v>
      </c>
      <c r="B67" s="2">
        <v>0.6084447322298434</v>
      </c>
      <c r="C67" s="2">
        <v>0.7470422292921315</v>
      </c>
      <c r="D67" s="9">
        <v>38</v>
      </c>
      <c r="E67" s="33">
        <f t="shared" si="16"/>
        <v>1109223.7916350996</v>
      </c>
      <c r="F67" s="33">
        <f t="shared" si="17"/>
        <v>1012714.0221609053</v>
      </c>
      <c r="G67" s="33">
        <f t="shared" si="18"/>
        <v>1246884.081905644</v>
      </c>
      <c r="H67" s="48">
        <f t="shared" si="19"/>
        <v>3368821.8957016487</v>
      </c>
      <c r="I67" s="49">
        <f t="shared" si="20"/>
        <v>-109223.79163509957</v>
      </c>
      <c r="J67" s="33">
        <f t="shared" si="21"/>
        <v>-12714.022160905297</v>
      </c>
      <c r="K67" s="33">
        <f t="shared" si="22"/>
        <v>-246884.08190564392</v>
      </c>
      <c r="L67" s="23">
        <f t="shared" si="23"/>
        <v>-368821.8957016488</v>
      </c>
      <c r="M67" s="49">
        <f t="shared" si="24"/>
        <v>-109223.79163509957</v>
      </c>
      <c r="N67" s="33">
        <f t="shared" si="25"/>
        <v>-12714.022160905297</v>
      </c>
      <c r="O67" s="33">
        <f t="shared" si="26"/>
        <v>-246884.08190564392</v>
      </c>
      <c r="P67" s="23">
        <f t="shared" si="27"/>
        <v>-368821.8957016488</v>
      </c>
      <c r="Q67" s="55">
        <f t="shared" si="28"/>
        <v>36882.18957016488</v>
      </c>
      <c r="R67" s="49">
        <f t="shared" si="29"/>
        <v>10922.379163509957</v>
      </c>
      <c r="S67" s="33">
        <f t="shared" si="30"/>
        <v>1271.40221609053</v>
      </c>
      <c r="T67" s="56">
        <f t="shared" si="31"/>
        <v>24688.408190564394</v>
      </c>
      <c r="V67" s="63"/>
      <c r="W67" s="73"/>
      <c r="X67" s="33"/>
      <c r="Y67" s="33"/>
      <c r="Z67" s="33"/>
    </row>
    <row r="68" spans="1:26" ht="12.75">
      <c r="A68" s="2">
        <v>0.9130608780233409</v>
      </c>
      <c r="B68" s="2">
        <v>0.3822100672310276</v>
      </c>
      <c r="C68" s="2">
        <v>0.8963972759217909</v>
      </c>
      <c r="D68" s="9">
        <v>39</v>
      </c>
      <c r="E68" s="33">
        <f t="shared" si="16"/>
        <v>1437570.0119293549</v>
      </c>
      <c r="F68" s="33">
        <f t="shared" si="17"/>
        <v>759693.1062690115</v>
      </c>
      <c r="G68" s="33">
        <f t="shared" si="18"/>
        <v>1892504.2069786259</v>
      </c>
      <c r="H68" s="48">
        <f t="shared" si="19"/>
        <v>4089767.3251769925</v>
      </c>
      <c r="I68" s="49">
        <f t="shared" si="20"/>
        <v>-437570.01192935486</v>
      </c>
      <c r="J68" s="33">
        <f t="shared" si="21"/>
        <v>240306.8937309885</v>
      </c>
      <c r="K68" s="33">
        <f t="shared" si="22"/>
        <v>-892504.2069786259</v>
      </c>
      <c r="L68" s="23">
        <f t="shared" si="23"/>
        <v>-1089767.3251769922</v>
      </c>
      <c r="M68" s="49">
        <f t="shared" si="24"/>
        <v>-437570.01192935486</v>
      </c>
      <c r="N68" s="33">
        <f t="shared" si="25"/>
        <v>0</v>
      </c>
      <c r="O68" s="33">
        <f t="shared" si="26"/>
        <v>-892504.2069786259</v>
      </c>
      <c r="P68" s="23">
        <f t="shared" si="27"/>
        <v>-1330074.2189079807</v>
      </c>
      <c r="Q68" s="55">
        <f t="shared" si="28"/>
        <v>108976.73251769923</v>
      </c>
      <c r="R68" s="49">
        <f t="shared" si="29"/>
        <v>35851.345338414365</v>
      </c>
      <c r="S68" s="33">
        <f t="shared" si="30"/>
        <v>0</v>
      </c>
      <c r="T68" s="56">
        <f t="shared" si="31"/>
        <v>73125.38717928487</v>
      </c>
      <c r="V68" s="63"/>
      <c r="W68" s="73"/>
      <c r="X68" s="33"/>
      <c r="Y68" s="33"/>
      <c r="Z68" s="33"/>
    </row>
    <row r="69" spans="1:26" ht="12.75">
      <c r="A69" s="2">
        <v>0.7289738279080282</v>
      </c>
      <c r="B69" s="2">
        <v>0.4632908847452155</v>
      </c>
      <c r="C69" s="2">
        <v>0.19110608276156604</v>
      </c>
      <c r="D69" s="9">
        <v>40</v>
      </c>
      <c r="E69" s="33">
        <f t="shared" si="16"/>
        <v>1147876.504501284</v>
      </c>
      <c r="F69" s="33">
        <f t="shared" si="17"/>
        <v>842759.9056493273</v>
      </c>
      <c r="G69" s="33">
        <f t="shared" si="18"/>
        <v>424569.6137229646</v>
      </c>
      <c r="H69" s="48">
        <f t="shared" si="19"/>
        <v>2415206.023873576</v>
      </c>
      <c r="I69" s="49">
        <f t="shared" si="20"/>
        <v>-147876.5045012841</v>
      </c>
      <c r="J69" s="33">
        <f t="shared" si="21"/>
        <v>157240.09435067268</v>
      </c>
      <c r="K69" s="33">
        <f t="shared" si="22"/>
        <v>575430.3862770353</v>
      </c>
      <c r="L69" s="23">
        <f t="shared" si="23"/>
        <v>584793.9761264239</v>
      </c>
      <c r="M69" s="49">
        <f t="shared" si="24"/>
        <v>-147876.5045012841</v>
      </c>
      <c r="N69" s="33">
        <f t="shared" si="25"/>
        <v>0</v>
      </c>
      <c r="O69" s="33">
        <f t="shared" si="26"/>
        <v>0</v>
      </c>
      <c r="P69" s="23">
        <f t="shared" si="27"/>
        <v>-147876.5045012841</v>
      </c>
      <c r="Q69" s="55">
        <f t="shared" si="28"/>
        <v>0</v>
      </c>
      <c r="R69" s="49">
        <f t="shared" si="29"/>
        <v>0</v>
      </c>
      <c r="S69" s="33">
        <f t="shared" si="30"/>
        <v>0</v>
      </c>
      <c r="T69" s="56">
        <f t="shared" si="31"/>
        <v>0</v>
      </c>
      <c r="V69" s="63"/>
      <c r="W69" s="73"/>
      <c r="X69" s="33"/>
      <c r="Y69" s="33"/>
      <c r="Z69" s="33"/>
    </row>
    <row r="70" spans="1:26" ht="12.75">
      <c r="A70" s="2">
        <v>0.06416580134010741</v>
      </c>
      <c r="B70" s="2">
        <v>0.3836619611948637</v>
      </c>
      <c r="C70" s="2">
        <v>0.1554478947561675</v>
      </c>
      <c r="D70" s="9">
        <v>41</v>
      </c>
      <c r="E70" s="33">
        <f t="shared" si="16"/>
        <v>605794.6417475393</v>
      </c>
      <c r="F70" s="33">
        <f t="shared" si="17"/>
        <v>761139.5494228374</v>
      </c>
      <c r="G70" s="33">
        <f t="shared" si="18"/>
        <v>385065.8465267341</v>
      </c>
      <c r="H70" s="48">
        <f t="shared" si="19"/>
        <v>1752000.0376971108</v>
      </c>
      <c r="I70" s="49">
        <f t="shared" si="20"/>
        <v>394205.3582524607</v>
      </c>
      <c r="J70" s="33">
        <f t="shared" si="21"/>
        <v>238860.45057716256</v>
      </c>
      <c r="K70" s="33">
        <f t="shared" si="22"/>
        <v>614934.1534732659</v>
      </c>
      <c r="L70" s="23">
        <f t="shared" si="23"/>
        <v>1247999.9623028892</v>
      </c>
      <c r="M70" s="49">
        <f t="shared" si="24"/>
        <v>0</v>
      </c>
      <c r="N70" s="33">
        <f t="shared" si="25"/>
        <v>0</v>
      </c>
      <c r="O70" s="33">
        <f t="shared" si="26"/>
        <v>0</v>
      </c>
      <c r="P70" s="23">
        <f t="shared" si="27"/>
        <v>0</v>
      </c>
      <c r="Q70" s="55">
        <f t="shared" si="28"/>
        <v>0</v>
      </c>
      <c r="R70" s="49">
        <f t="shared" si="29"/>
        <v>0</v>
      </c>
      <c r="S70" s="33">
        <f t="shared" si="30"/>
        <v>0</v>
      </c>
      <c r="T70" s="56">
        <f t="shared" si="31"/>
        <v>0</v>
      </c>
      <c r="V70" s="63"/>
      <c r="W70" s="73"/>
      <c r="X70" s="33"/>
      <c r="Y70" s="33"/>
      <c r="Z70" s="33"/>
    </row>
    <row r="71" spans="1:26" ht="12.75">
      <c r="A71" s="2">
        <v>0.8651014003209474</v>
      </c>
      <c r="B71" s="2">
        <v>0.37217955202441644</v>
      </c>
      <c r="C71" s="2">
        <v>0.3867074317938368</v>
      </c>
      <c r="D71" s="9">
        <v>42</v>
      </c>
      <c r="E71" s="33">
        <f t="shared" si="16"/>
        <v>1331170.8738656598</v>
      </c>
      <c r="F71" s="33">
        <f t="shared" si="17"/>
        <v>749729.2615382608</v>
      </c>
      <c r="G71" s="33">
        <f t="shared" si="18"/>
        <v>639839.6360723632</v>
      </c>
      <c r="H71" s="48">
        <f t="shared" si="19"/>
        <v>2720739.7714762837</v>
      </c>
      <c r="I71" s="49">
        <f t="shared" si="20"/>
        <v>-331170.8738656598</v>
      </c>
      <c r="J71" s="33">
        <f t="shared" si="21"/>
        <v>250270.73846173915</v>
      </c>
      <c r="K71" s="33">
        <f t="shared" si="22"/>
        <v>360160.36392763676</v>
      </c>
      <c r="L71" s="23">
        <f t="shared" si="23"/>
        <v>279260.2285237161</v>
      </c>
      <c r="M71" s="49">
        <f t="shared" si="24"/>
        <v>-331170.8738656598</v>
      </c>
      <c r="N71" s="33">
        <f t="shared" si="25"/>
        <v>0</v>
      </c>
      <c r="O71" s="33">
        <f t="shared" si="26"/>
        <v>0</v>
      </c>
      <c r="P71" s="23">
        <f t="shared" si="27"/>
        <v>-331170.8738656598</v>
      </c>
      <c r="Q71" s="55">
        <f t="shared" si="28"/>
        <v>0</v>
      </c>
      <c r="R71" s="49">
        <f t="shared" si="29"/>
        <v>0</v>
      </c>
      <c r="S71" s="33">
        <f t="shared" si="30"/>
        <v>0</v>
      </c>
      <c r="T71" s="56">
        <f t="shared" si="31"/>
        <v>0</v>
      </c>
      <c r="V71" s="63"/>
      <c r="W71" s="73"/>
      <c r="X71" s="33"/>
      <c r="Y71" s="33"/>
      <c r="Z71" s="33"/>
    </row>
    <row r="72" spans="1:26" ht="12.75">
      <c r="A72" s="2">
        <v>0.06501464727140904</v>
      </c>
      <c r="B72" s="2">
        <v>0.7201778525082101</v>
      </c>
      <c r="C72" s="2">
        <v>0.07801648313131704</v>
      </c>
      <c r="D72" s="9">
        <v>43</v>
      </c>
      <c r="E72" s="33">
        <f t="shared" si="16"/>
        <v>607018.5590948097</v>
      </c>
      <c r="F72" s="33">
        <f t="shared" si="17"/>
        <v>1181382.030831568</v>
      </c>
      <c r="G72" s="33">
        <f t="shared" si="18"/>
        <v>289969.8036902242</v>
      </c>
      <c r="H72" s="48">
        <f t="shared" si="19"/>
        <v>2078370.3936166018</v>
      </c>
      <c r="I72" s="49">
        <f t="shared" si="20"/>
        <v>392981.4409051903</v>
      </c>
      <c r="J72" s="33">
        <f t="shared" si="21"/>
        <v>-181382.03083156794</v>
      </c>
      <c r="K72" s="33">
        <f t="shared" si="22"/>
        <v>710030.1963097758</v>
      </c>
      <c r="L72" s="23">
        <f t="shared" si="23"/>
        <v>921629.6063833982</v>
      </c>
      <c r="M72" s="49">
        <f t="shared" si="24"/>
        <v>0</v>
      </c>
      <c r="N72" s="33">
        <f t="shared" si="25"/>
        <v>-181382.03083156794</v>
      </c>
      <c r="O72" s="33">
        <f t="shared" si="26"/>
        <v>0</v>
      </c>
      <c r="P72" s="23">
        <f t="shared" si="27"/>
        <v>-181382.03083156794</v>
      </c>
      <c r="Q72" s="55">
        <f t="shared" si="28"/>
        <v>0</v>
      </c>
      <c r="R72" s="49">
        <f t="shared" si="29"/>
        <v>0</v>
      </c>
      <c r="S72" s="33">
        <f t="shared" si="30"/>
        <v>0</v>
      </c>
      <c r="T72" s="56">
        <f t="shared" si="31"/>
        <v>0</v>
      </c>
      <c r="V72" s="63"/>
      <c r="W72" s="73"/>
      <c r="X72" s="33"/>
      <c r="Y72" s="33"/>
      <c r="Z72" s="33"/>
    </row>
    <row r="73" spans="1:26" ht="12.75">
      <c r="A73" s="2">
        <v>0.41120783266463173</v>
      </c>
      <c r="B73" s="2">
        <v>0.6834515993482586</v>
      </c>
      <c r="C73" s="2">
        <v>0.38948419924780264</v>
      </c>
      <c r="D73" s="9">
        <v>44</v>
      </c>
      <c r="E73" s="33">
        <f t="shared" si="16"/>
        <v>893747.7309425351</v>
      </c>
      <c r="F73" s="33">
        <f t="shared" si="17"/>
        <v>1120400.616195643</v>
      </c>
      <c r="G73" s="33">
        <f t="shared" si="18"/>
        <v>643093.8887371474</v>
      </c>
      <c r="H73" s="48">
        <f t="shared" si="19"/>
        <v>2657242.2358753253</v>
      </c>
      <c r="I73" s="49">
        <f t="shared" si="20"/>
        <v>106252.2690574649</v>
      </c>
      <c r="J73" s="33">
        <f t="shared" si="21"/>
        <v>-120400.61619564309</v>
      </c>
      <c r="K73" s="33">
        <f t="shared" si="22"/>
        <v>356906.11126285256</v>
      </c>
      <c r="L73" s="23">
        <f t="shared" si="23"/>
        <v>342757.7641246744</v>
      </c>
      <c r="M73" s="49">
        <f t="shared" si="24"/>
        <v>0</v>
      </c>
      <c r="N73" s="33">
        <f t="shared" si="25"/>
        <v>-120400.61619564309</v>
      </c>
      <c r="O73" s="33">
        <f t="shared" si="26"/>
        <v>0</v>
      </c>
      <c r="P73" s="23">
        <f t="shared" si="27"/>
        <v>-120400.61619564309</v>
      </c>
      <c r="Q73" s="55">
        <f t="shared" si="28"/>
        <v>0</v>
      </c>
      <c r="R73" s="49">
        <f t="shared" si="29"/>
        <v>0</v>
      </c>
      <c r="S73" s="33">
        <f t="shared" si="30"/>
        <v>0</v>
      </c>
      <c r="T73" s="56">
        <f t="shared" si="31"/>
        <v>0</v>
      </c>
      <c r="V73" s="63"/>
      <c r="W73" s="73"/>
      <c r="X73" s="33"/>
      <c r="Y73" s="33"/>
      <c r="Z73" s="33"/>
    </row>
    <row r="74" spans="1:26" ht="12.75">
      <c r="A74" s="2">
        <v>0.33564781266975374</v>
      </c>
      <c r="B74" s="2">
        <v>0.6084952296515032</v>
      </c>
      <c r="C74" s="2">
        <v>0.24297740741249063</v>
      </c>
      <c r="D74" s="9">
        <v>45</v>
      </c>
      <c r="E74" s="33">
        <f t="shared" si="16"/>
        <v>841717.2300156376</v>
      </c>
      <c r="F74" s="33">
        <f t="shared" si="17"/>
        <v>1012780.5941990709</v>
      </c>
      <c r="G74" s="33">
        <f t="shared" si="18"/>
        <v>480595.1855197126</v>
      </c>
      <c r="H74" s="48">
        <f t="shared" si="19"/>
        <v>2335093.009734421</v>
      </c>
      <c r="I74" s="49">
        <f t="shared" si="20"/>
        <v>158282.7699843624</v>
      </c>
      <c r="J74" s="33">
        <f t="shared" si="21"/>
        <v>-12780.59419907094</v>
      </c>
      <c r="K74" s="33">
        <f t="shared" si="22"/>
        <v>519404.8144802874</v>
      </c>
      <c r="L74" s="23">
        <f t="shared" si="23"/>
        <v>664906.9902655788</v>
      </c>
      <c r="M74" s="49">
        <f t="shared" si="24"/>
        <v>0</v>
      </c>
      <c r="N74" s="33">
        <f t="shared" si="25"/>
        <v>-12780.59419907094</v>
      </c>
      <c r="O74" s="33">
        <f t="shared" si="26"/>
        <v>0</v>
      </c>
      <c r="P74" s="23">
        <f t="shared" si="27"/>
        <v>-12780.59419907094</v>
      </c>
      <c r="Q74" s="55">
        <f t="shared" si="28"/>
        <v>0</v>
      </c>
      <c r="R74" s="49">
        <f t="shared" si="29"/>
        <v>0</v>
      </c>
      <c r="S74" s="33">
        <f t="shared" si="30"/>
        <v>0</v>
      </c>
      <c r="T74" s="56">
        <f t="shared" si="31"/>
        <v>0</v>
      </c>
      <c r="V74" s="63"/>
      <c r="W74" s="73"/>
      <c r="X74" s="33"/>
      <c r="Y74" s="33"/>
      <c r="Z74" s="33"/>
    </row>
    <row r="75" spans="1:26" ht="12.75">
      <c r="A75" s="2">
        <v>0.4924451980704905</v>
      </c>
      <c r="B75" s="2">
        <v>0.5156172502869572</v>
      </c>
      <c r="C75" s="2">
        <v>0.0883420682061864</v>
      </c>
      <c r="D75" s="9">
        <v>46</v>
      </c>
      <c r="E75" s="33">
        <f t="shared" si="16"/>
        <v>950581.4170616724</v>
      </c>
      <c r="F75" s="33">
        <f t="shared" si="17"/>
        <v>899944.9560019721</v>
      </c>
      <c r="G75" s="33">
        <f t="shared" si="18"/>
        <v>304000.879205243</v>
      </c>
      <c r="H75" s="48">
        <f t="shared" si="19"/>
        <v>2154527.2522688876</v>
      </c>
      <c r="I75" s="49">
        <f t="shared" si="20"/>
        <v>49418.58293832757</v>
      </c>
      <c r="J75" s="33">
        <f t="shared" si="21"/>
        <v>100055.04399802792</v>
      </c>
      <c r="K75" s="33">
        <f t="shared" si="22"/>
        <v>695999.120794757</v>
      </c>
      <c r="L75" s="23">
        <f t="shared" si="23"/>
        <v>845472.7477311125</v>
      </c>
      <c r="M75" s="49">
        <f t="shared" si="24"/>
        <v>0</v>
      </c>
      <c r="N75" s="33">
        <f t="shared" si="25"/>
        <v>0</v>
      </c>
      <c r="O75" s="33">
        <f t="shared" si="26"/>
        <v>0</v>
      </c>
      <c r="P75" s="23">
        <f t="shared" si="27"/>
        <v>0</v>
      </c>
      <c r="Q75" s="55">
        <f t="shared" si="28"/>
        <v>0</v>
      </c>
      <c r="R75" s="49">
        <f t="shared" si="29"/>
        <v>0</v>
      </c>
      <c r="S75" s="33">
        <f t="shared" si="30"/>
        <v>0</v>
      </c>
      <c r="T75" s="56">
        <f t="shared" si="31"/>
        <v>0</v>
      </c>
      <c r="V75" s="63"/>
      <c r="W75" s="73"/>
      <c r="X75" s="33"/>
      <c r="Y75" s="33"/>
      <c r="Z75" s="33"/>
    </row>
    <row r="76" spans="1:26" ht="12.75">
      <c r="A76" s="2">
        <v>0.818778852956606</v>
      </c>
      <c r="B76" s="2">
        <v>0.4384418868277029</v>
      </c>
      <c r="C76" s="2">
        <v>0.1490975348702701</v>
      </c>
      <c r="D76" s="9">
        <v>47</v>
      </c>
      <c r="E76" s="33">
        <f t="shared" si="16"/>
        <v>1256357.119223022</v>
      </c>
      <c r="F76" s="33">
        <f t="shared" si="17"/>
        <v>816718.8333819391</v>
      </c>
      <c r="G76" s="33">
        <f t="shared" si="18"/>
        <v>377865.01475912804</v>
      </c>
      <c r="H76" s="48">
        <f t="shared" si="19"/>
        <v>2450940.967364089</v>
      </c>
      <c r="I76" s="49">
        <f t="shared" si="20"/>
        <v>-256357.1192230219</v>
      </c>
      <c r="J76" s="33">
        <f t="shared" si="21"/>
        <v>183281.1666180609</v>
      </c>
      <c r="K76" s="33">
        <f t="shared" si="22"/>
        <v>622134.985240872</v>
      </c>
      <c r="L76" s="23">
        <f t="shared" si="23"/>
        <v>549059.032635911</v>
      </c>
      <c r="M76" s="49">
        <f t="shared" si="24"/>
        <v>-256357.1192230219</v>
      </c>
      <c r="N76" s="33">
        <f t="shared" si="25"/>
        <v>0</v>
      </c>
      <c r="O76" s="33">
        <f t="shared" si="26"/>
        <v>0</v>
      </c>
      <c r="P76" s="23">
        <f t="shared" si="27"/>
        <v>-256357.1192230219</v>
      </c>
      <c r="Q76" s="55">
        <f t="shared" si="28"/>
        <v>0</v>
      </c>
      <c r="R76" s="49">
        <f t="shared" si="29"/>
        <v>0</v>
      </c>
      <c r="S76" s="33">
        <f t="shared" si="30"/>
        <v>0</v>
      </c>
      <c r="T76" s="56">
        <f t="shared" si="31"/>
        <v>0</v>
      </c>
      <c r="V76" s="63"/>
      <c r="W76" s="73"/>
      <c r="X76" s="33"/>
      <c r="Y76" s="33"/>
      <c r="Z76" s="33"/>
    </row>
    <row r="77" spans="1:26" ht="12.75">
      <c r="A77" s="2">
        <v>0.49821696092274803</v>
      </c>
      <c r="B77" s="2">
        <v>0.2001002223084134</v>
      </c>
      <c r="C77" s="2">
        <v>0.39561029092800326</v>
      </c>
      <c r="D77" s="9">
        <v>48</v>
      </c>
      <c r="E77" s="33">
        <f t="shared" si="16"/>
        <v>954716.5113588747</v>
      </c>
      <c r="F77" s="33">
        <f t="shared" si="17"/>
        <v>579475.6413520472</v>
      </c>
      <c r="G77" s="33">
        <f t="shared" si="18"/>
        <v>650308.65946067</v>
      </c>
      <c r="H77" s="48">
        <f t="shared" si="19"/>
        <v>2184500.812171592</v>
      </c>
      <c r="I77" s="49">
        <f t="shared" si="20"/>
        <v>45283.48864112527</v>
      </c>
      <c r="J77" s="33">
        <f t="shared" si="21"/>
        <v>420524.3586479528</v>
      </c>
      <c r="K77" s="33">
        <f t="shared" si="22"/>
        <v>349691.34053933003</v>
      </c>
      <c r="L77" s="23">
        <f t="shared" si="23"/>
        <v>815499.1878284081</v>
      </c>
      <c r="M77" s="49">
        <f t="shared" si="24"/>
        <v>0</v>
      </c>
      <c r="N77" s="33">
        <f t="shared" si="25"/>
        <v>0</v>
      </c>
      <c r="O77" s="33">
        <f t="shared" si="26"/>
        <v>0</v>
      </c>
      <c r="P77" s="23">
        <f t="shared" si="27"/>
        <v>0</v>
      </c>
      <c r="Q77" s="55">
        <f t="shared" si="28"/>
        <v>0</v>
      </c>
      <c r="R77" s="49">
        <f t="shared" si="29"/>
        <v>0</v>
      </c>
      <c r="S77" s="33">
        <f t="shared" si="30"/>
        <v>0</v>
      </c>
      <c r="T77" s="56">
        <f t="shared" si="31"/>
        <v>0</v>
      </c>
      <c r="V77" s="63"/>
      <c r="W77" s="73"/>
      <c r="X77" s="33"/>
      <c r="Y77" s="33"/>
      <c r="Z77" s="33"/>
    </row>
    <row r="78" spans="1:26" ht="12.75">
      <c r="A78" s="2">
        <v>0.49999420392002536</v>
      </c>
      <c r="B78" s="2">
        <v>0.6544036985690567</v>
      </c>
      <c r="C78" s="2">
        <v>0.11005064670554399</v>
      </c>
      <c r="D78" s="9">
        <v>49</v>
      </c>
      <c r="E78" s="33">
        <f t="shared" si="16"/>
        <v>955993.3150455286</v>
      </c>
      <c r="F78" s="33">
        <f t="shared" si="17"/>
        <v>1076396.1529318595</v>
      </c>
      <c r="G78" s="33">
        <f t="shared" si="18"/>
        <v>331747.4896901207</v>
      </c>
      <c r="H78" s="48">
        <f t="shared" si="19"/>
        <v>2364136.9576675086</v>
      </c>
      <c r="I78" s="49">
        <f t="shared" si="20"/>
        <v>44006.68495447142</v>
      </c>
      <c r="J78" s="33">
        <f t="shared" si="21"/>
        <v>-76396.15293185948</v>
      </c>
      <c r="K78" s="33">
        <f t="shared" si="22"/>
        <v>668252.5103098793</v>
      </c>
      <c r="L78" s="23">
        <f t="shared" si="23"/>
        <v>635863.0423324913</v>
      </c>
      <c r="M78" s="49">
        <f t="shared" si="24"/>
        <v>0</v>
      </c>
      <c r="N78" s="33">
        <f t="shared" si="25"/>
        <v>-76396.15293185948</v>
      </c>
      <c r="O78" s="33">
        <f t="shared" si="26"/>
        <v>0</v>
      </c>
      <c r="P78" s="23">
        <f t="shared" si="27"/>
        <v>-76396.15293185948</v>
      </c>
      <c r="Q78" s="55">
        <f t="shared" si="28"/>
        <v>0</v>
      </c>
      <c r="R78" s="49">
        <f t="shared" si="29"/>
        <v>0</v>
      </c>
      <c r="S78" s="33">
        <f t="shared" si="30"/>
        <v>0</v>
      </c>
      <c r="T78" s="56">
        <f t="shared" si="31"/>
        <v>0</v>
      </c>
      <c r="V78" s="63"/>
      <c r="W78" s="73"/>
      <c r="X78" s="33"/>
      <c r="Y78" s="33"/>
      <c r="Z78" s="33"/>
    </row>
    <row r="79" spans="1:26" ht="12.75">
      <c r="A79" s="2">
        <v>0.018728295147489638</v>
      </c>
      <c r="B79" s="2">
        <v>0.14191364349573016</v>
      </c>
      <c r="C79" s="2">
        <v>0.9452197715658754</v>
      </c>
      <c r="D79" s="9">
        <v>50</v>
      </c>
      <c r="E79" s="33">
        <f t="shared" si="16"/>
        <v>512104.96241830406</v>
      </c>
      <c r="F79" s="33">
        <f t="shared" si="17"/>
        <v>516396.3854836333</v>
      </c>
      <c r="G79" s="33">
        <f t="shared" si="18"/>
        <v>2399163.946734695</v>
      </c>
      <c r="H79" s="48">
        <f t="shared" si="19"/>
        <v>3427665.2946366323</v>
      </c>
      <c r="I79" s="49">
        <f t="shared" si="20"/>
        <v>487895.03758169594</v>
      </c>
      <c r="J79" s="33">
        <f t="shared" si="21"/>
        <v>483603.6145163667</v>
      </c>
      <c r="K79" s="33">
        <f t="shared" si="22"/>
        <v>-1399163.9467346952</v>
      </c>
      <c r="L79" s="23">
        <f t="shared" si="23"/>
        <v>-427665.29463663255</v>
      </c>
      <c r="M79" s="49">
        <f t="shared" si="24"/>
        <v>0</v>
      </c>
      <c r="N79" s="33">
        <f t="shared" si="25"/>
        <v>0</v>
      </c>
      <c r="O79" s="33">
        <f t="shared" si="26"/>
        <v>-1399163.9467346952</v>
      </c>
      <c r="P79" s="23">
        <f t="shared" si="27"/>
        <v>-1399163.9467346952</v>
      </c>
      <c r="Q79" s="55">
        <f t="shared" si="28"/>
        <v>42766.52946366326</v>
      </c>
      <c r="R79" s="49">
        <f t="shared" si="29"/>
        <v>0</v>
      </c>
      <c r="S79" s="33">
        <f t="shared" si="30"/>
        <v>0</v>
      </c>
      <c r="T79" s="56">
        <f t="shared" si="31"/>
        <v>42766.52946366326</v>
      </c>
      <c r="V79" s="63"/>
      <c r="W79" s="73"/>
      <c r="X79" s="33"/>
      <c r="Y79" s="33"/>
      <c r="Z79" s="33"/>
    </row>
    <row r="80" spans="1:26" ht="12.75">
      <c r="A80" s="2">
        <v>0.21470354846273576</v>
      </c>
      <c r="B80" s="2">
        <v>0.8148764525279033</v>
      </c>
      <c r="C80" s="2">
        <v>0.11296727653836314</v>
      </c>
      <c r="D80" s="9">
        <v>51</v>
      </c>
      <c r="E80" s="33">
        <f t="shared" si="16"/>
        <v>754226.9263001466</v>
      </c>
      <c r="F80" s="33">
        <f t="shared" si="17"/>
        <v>1381272.6806924162</v>
      </c>
      <c r="G80" s="33">
        <f t="shared" si="18"/>
        <v>335333.90853654355</v>
      </c>
      <c r="H80" s="48">
        <f t="shared" si="19"/>
        <v>2470833.5155291064</v>
      </c>
      <c r="I80" s="49">
        <f t="shared" si="20"/>
        <v>245773.07369985338</v>
      </c>
      <c r="J80" s="33">
        <f t="shared" si="21"/>
        <v>-381272.68069241615</v>
      </c>
      <c r="K80" s="33">
        <f t="shared" si="22"/>
        <v>664666.0914634564</v>
      </c>
      <c r="L80" s="23">
        <f t="shared" si="23"/>
        <v>529166.4844708936</v>
      </c>
      <c r="M80" s="49">
        <f t="shared" si="24"/>
        <v>0</v>
      </c>
      <c r="N80" s="33">
        <f t="shared" si="25"/>
        <v>-381272.68069241615</v>
      </c>
      <c r="O80" s="33">
        <f t="shared" si="26"/>
        <v>0</v>
      </c>
      <c r="P80" s="23">
        <f t="shared" si="27"/>
        <v>-381272.68069241615</v>
      </c>
      <c r="Q80" s="55">
        <f t="shared" si="28"/>
        <v>0</v>
      </c>
      <c r="R80" s="49">
        <f t="shared" si="29"/>
        <v>0</v>
      </c>
      <c r="S80" s="33">
        <f t="shared" si="30"/>
        <v>0</v>
      </c>
      <c r="T80" s="56">
        <f t="shared" si="31"/>
        <v>0</v>
      </c>
      <c r="V80" s="63"/>
      <c r="W80" s="73"/>
      <c r="X80" s="33"/>
      <c r="Y80" s="33"/>
      <c r="Z80" s="33"/>
    </row>
    <row r="81" spans="1:26" ht="12.75">
      <c r="A81" s="2">
        <v>0.6629498832643705</v>
      </c>
      <c r="B81" s="2">
        <v>0.04213053938310285</v>
      </c>
      <c r="C81" s="2">
        <v>0.9753542814530862</v>
      </c>
      <c r="D81" s="9">
        <v>52</v>
      </c>
      <c r="E81" s="33">
        <f t="shared" si="16"/>
        <v>1084542.4721064107</v>
      </c>
      <c r="F81" s="33">
        <f t="shared" si="17"/>
        <v>372231.2256837424</v>
      </c>
      <c r="G81" s="33">
        <f t="shared" si="18"/>
        <v>3099508.2612330127</v>
      </c>
      <c r="H81" s="48">
        <f t="shared" si="19"/>
        <v>4556281.9590231655</v>
      </c>
      <c r="I81" s="49">
        <f t="shared" si="20"/>
        <v>-84542.47210641066</v>
      </c>
      <c r="J81" s="33">
        <f t="shared" si="21"/>
        <v>627768.7743162576</v>
      </c>
      <c r="K81" s="33">
        <f t="shared" si="22"/>
        <v>-2099508.2612330127</v>
      </c>
      <c r="L81" s="23">
        <f t="shared" si="23"/>
        <v>-1556281.9590231657</v>
      </c>
      <c r="M81" s="49">
        <f t="shared" si="24"/>
        <v>-84542.47210641066</v>
      </c>
      <c r="N81" s="33">
        <f t="shared" si="25"/>
        <v>0</v>
      </c>
      <c r="O81" s="33">
        <f t="shared" si="26"/>
        <v>-2099508.2612330127</v>
      </c>
      <c r="P81" s="23">
        <f t="shared" si="27"/>
        <v>-2184050.7333394233</v>
      </c>
      <c r="Q81" s="55">
        <f t="shared" si="28"/>
        <v>214253.0087595813</v>
      </c>
      <c r="R81" s="49">
        <f t="shared" si="29"/>
        <v>8293.524843663257</v>
      </c>
      <c r="S81" s="33">
        <f t="shared" si="30"/>
        <v>0</v>
      </c>
      <c r="T81" s="56">
        <f t="shared" si="31"/>
        <v>205959.48391591804</v>
      </c>
      <c r="V81" s="63"/>
      <c r="W81" s="73"/>
      <c r="X81" s="33"/>
      <c r="Y81" s="33"/>
      <c r="Z81" s="33"/>
    </row>
    <row r="82" spans="1:26" ht="12.75">
      <c r="A82" s="2">
        <v>0.16572515075981364</v>
      </c>
      <c r="B82" s="2">
        <v>0.7980326121297996</v>
      </c>
      <c r="C82" s="2">
        <v>0.6896107267617735</v>
      </c>
      <c r="D82" s="9">
        <v>53</v>
      </c>
      <c r="E82" s="33">
        <f t="shared" si="16"/>
        <v>714366.5798012957</v>
      </c>
      <c r="F82" s="33">
        <f t="shared" si="17"/>
        <v>1339514.5436309488</v>
      </c>
      <c r="G82" s="33">
        <f t="shared" si="18"/>
        <v>1106634.107047582</v>
      </c>
      <c r="H82" s="48">
        <f t="shared" si="19"/>
        <v>3160515.230479826</v>
      </c>
      <c r="I82" s="49">
        <f t="shared" si="20"/>
        <v>285633.42019870435</v>
      </c>
      <c r="J82" s="33">
        <f t="shared" si="21"/>
        <v>-339514.54363094876</v>
      </c>
      <c r="K82" s="33">
        <f t="shared" si="22"/>
        <v>-106634.10704758205</v>
      </c>
      <c r="L82" s="23">
        <f t="shared" si="23"/>
        <v>-160515.23047982645</v>
      </c>
      <c r="M82" s="49">
        <f t="shared" si="24"/>
        <v>0</v>
      </c>
      <c r="N82" s="33">
        <f t="shared" si="25"/>
        <v>-339514.54363094876</v>
      </c>
      <c r="O82" s="33">
        <f t="shared" si="26"/>
        <v>-106634.10704758205</v>
      </c>
      <c r="P82" s="23">
        <f t="shared" si="27"/>
        <v>-446148.6506785308</v>
      </c>
      <c r="Q82" s="55">
        <f t="shared" si="28"/>
        <v>16051.523047982646</v>
      </c>
      <c r="R82" s="49">
        <f t="shared" si="29"/>
        <v>0</v>
      </c>
      <c r="S82" s="33">
        <f t="shared" si="30"/>
        <v>12215.044277124227</v>
      </c>
      <c r="T82" s="56">
        <f t="shared" si="31"/>
        <v>3836.478770858419</v>
      </c>
      <c r="V82" s="63"/>
      <c r="W82" s="73"/>
      <c r="X82" s="33"/>
      <c r="Y82" s="33"/>
      <c r="Z82" s="33"/>
    </row>
    <row r="83" spans="1:26" ht="12.75">
      <c r="A83" s="2">
        <v>0.8782745273773944</v>
      </c>
      <c r="B83" s="2">
        <v>0.7454603733906042</v>
      </c>
      <c r="C83" s="2">
        <v>0.3776540691240946</v>
      </c>
      <c r="D83" s="9">
        <v>54</v>
      </c>
      <c r="E83" s="33">
        <f t="shared" si="16"/>
        <v>1356518.3033543944</v>
      </c>
      <c r="F83" s="33">
        <f t="shared" si="17"/>
        <v>1227692.059795579</v>
      </c>
      <c r="G83" s="33">
        <f t="shared" si="18"/>
        <v>629296.0158322972</v>
      </c>
      <c r="H83" s="48">
        <f t="shared" si="19"/>
        <v>3213506.3789822706</v>
      </c>
      <c r="I83" s="49">
        <f t="shared" si="20"/>
        <v>-356518.3033543944</v>
      </c>
      <c r="J83" s="33">
        <f t="shared" si="21"/>
        <v>-227692.05979557894</v>
      </c>
      <c r="K83" s="33">
        <f t="shared" si="22"/>
        <v>370703.98416770285</v>
      </c>
      <c r="L83" s="23">
        <f t="shared" si="23"/>
        <v>-213506.3789822705</v>
      </c>
      <c r="M83" s="49">
        <f t="shared" si="24"/>
        <v>-356518.3033543944</v>
      </c>
      <c r="N83" s="33">
        <f t="shared" si="25"/>
        <v>-227692.05979557894</v>
      </c>
      <c r="O83" s="33">
        <f t="shared" si="26"/>
        <v>0</v>
      </c>
      <c r="P83" s="23">
        <f t="shared" si="27"/>
        <v>-584210.3631499733</v>
      </c>
      <c r="Q83" s="55">
        <f t="shared" si="28"/>
        <v>21350.63789822705</v>
      </c>
      <c r="R83" s="49">
        <f t="shared" si="29"/>
        <v>13029.37037605388</v>
      </c>
      <c r="S83" s="33">
        <f t="shared" si="30"/>
        <v>8321.267522173172</v>
      </c>
      <c r="T83" s="56">
        <f t="shared" si="31"/>
        <v>0</v>
      </c>
      <c r="V83" s="63"/>
      <c r="W83" s="73"/>
      <c r="X83" s="33"/>
      <c r="Y83" s="33"/>
      <c r="Z83" s="33"/>
    </row>
    <row r="84" spans="1:26" ht="12.75">
      <c r="A84" s="2">
        <v>0.15193986773311186</v>
      </c>
      <c r="B84" s="2">
        <v>0.41276800689153026</v>
      </c>
      <c r="C84" s="2">
        <v>0.005922681718675049</v>
      </c>
      <c r="D84" s="9">
        <v>55</v>
      </c>
      <c r="E84" s="33">
        <f t="shared" si="16"/>
        <v>702264.8228190729</v>
      </c>
      <c r="F84" s="33">
        <f t="shared" si="17"/>
        <v>790400.7583787498</v>
      </c>
      <c r="G84" s="33">
        <f t="shared" si="18"/>
        <v>134431.22910459418</v>
      </c>
      <c r="H84" s="48">
        <f t="shared" si="19"/>
        <v>1627096.8103024168</v>
      </c>
      <c r="I84" s="49">
        <f t="shared" si="20"/>
        <v>297735.17718092713</v>
      </c>
      <c r="J84" s="33">
        <f t="shared" si="21"/>
        <v>209599.24162125017</v>
      </c>
      <c r="K84" s="33">
        <f t="shared" si="22"/>
        <v>865568.7708954058</v>
      </c>
      <c r="L84" s="23">
        <f t="shared" si="23"/>
        <v>1372903.1896975832</v>
      </c>
      <c r="M84" s="49">
        <f t="shared" si="24"/>
        <v>0</v>
      </c>
      <c r="N84" s="33">
        <f t="shared" si="25"/>
        <v>0</v>
      </c>
      <c r="O84" s="33">
        <f t="shared" si="26"/>
        <v>0</v>
      </c>
      <c r="P84" s="23">
        <f t="shared" si="27"/>
        <v>0</v>
      </c>
      <c r="Q84" s="55">
        <f t="shared" si="28"/>
        <v>0</v>
      </c>
      <c r="R84" s="49">
        <f t="shared" si="29"/>
        <v>0</v>
      </c>
      <c r="S84" s="33">
        <f t="shared" si="30"/>
        <v>0</v>
      </c>
      <c r="T84" s="56">
        <f t="shared" si="31"/>
        <v>0</v>
      </c>
      <c r="V84" s="63"/>
      <c r="W84" s="73"/>
      <c r="X84" s="33"/>
      <c r="Y84" s="33"/>
      <c r="Z84" s="33"/>
    </row>
    <row r="85" spans="1:26" ht="12.75">
      <c r="A85" s="2">
        <v>0.3779841591076573</v>
      </c>
      <c r="B85" s="2">
        <v>0.3937535963024783</v>
      </c>
      <c r="C85" s="2">
        <v>0.2653962866394204</v>
      </c>
      <c r="D85" s="9">
        <v>56</v>
      </c>
      <c r="E85" s="33">
        <f t="shared" si="16"/>
        <v>870895.0308080725</v>
      </c>
      <c r="F85" s="33">
        <f t="shared" si="17"/>
        <v>771225.4535687872</v>
      </c>
      <c r="G85" s="33">
        <f t="shared" si="18"/>
        <v>504716.89080384455</v>
      </c>
      <c r="H85" s="48">
        <f t="shared" si="19"/>
        <v>2146837.3751807045</v>
      </c>
      <c r="I85" s="49">
        <f t="shared" si="20"/>
        <v>129104.96919192746</v>
      </c>
      <c r="J85" s="33">
        <f t="shared" si="21"/>
        <v>228774.5464312128</v>
      </c>
      <c r="K85" s="33">
        <f t="shared" si="22"/>
        <v>495283.10919615545</v>
      </c>
      <c r="L85" s="23">
        <f t="shared" si="23"/>
        <v>853162.6248192957</v>
      </c>
      <c r="M85" s="49">
        <f t="shared" si="24"/>
        <v>0</v>
      </c>
      <c r="N85" s="33">
        <f t="shared" si="25"/>
        <v>0</v>
      </c>
      <c r="O85" s="33">
        <f t="shared" si="26"/>
        <v>0</v>
      </c>
      <c r="P85" s="23">
        <f t="shared" si="27"/>
        <v>0</v>
      </c>
      <c r="Q85" s="55">
        <f t="shared" si="28"/>
        <v>0</v>
      </c>
      <c r="R85" s="49">
        <f t="shared" si="29"/>
        <v>0</v>
      </c>
      <c r="S85" s="33">
        <f t="shared" si="30"/>
        <v>0</v>
      </c>
      <c r="T85" s="56">
        <f t="shared" si="31"/>
        <v>0</v>
      </c>
      <c r="V85" s="63"/>
      <c r="W85" s="73"/>
      <c r="X85" s="33"/>
      <c r="Y85" s="33"/>
      <c r="Z85" s="33"/>
    </row>
    <row r="86" spans="1:26" ht="12.75">
      <c r="A86" s="2">
        <v>0.6682580857476186</v>
      </c>
      <c r="B86" s="2">
        <v>0.17398712736207234</v>
      </c>
      <c r="C86" s="2">
        <v>0.9389048229124095</v>
      </c>
      <c r="D86" s="9">
        <v>57</v>
      </c>
      <c r="E86" s="33">
        <f t="shared" si="16"/>
        <v>1089296.9477938884</v>
      </c>
      <c r="F86" s="33">
        <f t="shared" si="17"/>
        <v>551969.2672306062</v>
      </c>
      <c r="G86" s="33">
        <f t="shared" si="18"/>
        <v>2309316.102575454</v>
      </c>
      <c r="H86" s="48">
        <f t="shared" si="19"/>
        <v>3950582.3175999485</v>
      </c>
      <c r="I86" s="49">
        <f t="shared" si="20"/>
        <v>-89296.9477938884</v>
      </c>
      <c r="J86" s="33">
        <f t="shared" si="21"/>
        <v>448030.7327693938</v>
      </c>
      <c r="K86" s="33">
        <f t="shared" si="22"/>
        <v>-1309316.102575454</v>
      </c>
      <c r="L86" s="23">
        <f t="shared" si="23"/>
        <v>-950582.3175999485</v>
      </c>
      <c r="M86" s="49">
        <f t="shared" si="24"/>
        <v>-89296.9477938884</v>
      </c>
      <c r="N86" s="33">
        <f t="shared" si="25"/>
        <v>0</v>
      </c>
      <c r="O86" s="33">
        <f t="shared" si="26"/>
        <v>-1309316.102575454</v>
      </c>
      <c r="P86" s="23">
        <f t="shared" si="27"/>
        <v>-1398613.0503693423</v>
      </c>
      <c r="Q86" s="55">
        <f t="shared" si="28"/>
        <v>95058.23175999486</v>
      </c>
      <c r="R86" s="49">
        <f t="shared" si="29"/>
        <v>6069.162558300171</v>
      </c>
      <c r="S86" s="33">
        <f t="shared" si="30"/>
        <v>0</v>
      </c>
      <c r="T86" s="56">
        <f t="shared" si="31"/>
        <v>88989.06920169469</v>
      </c>
      <c r="V86" s="63"/>
      <c r="W86" s="73"/>
      <c r="X86" s="33"/>
      <c r="Y86" s="33"/>
      <c r="Z86" s="33"/>
    </row>
    <row r="87" spans="1:26" ht="12.75">
      <c r="A87" s="2">
        <v>0.1955928227737882</v>
      </c>
      <c r="B87" s="2">
        <v>0.12843946137390927</v>
      </c>
      <c r="C87" s="2">
        <v>0.6152771531629351</v>
      </c>
      <c r="D87" s="9">
        <v>58</v>
      </c>
      <c r="E87" s="33">
        <f t="shared" si="16"/>
        <v>739160.0896808263</v>
      </c>
      <c r="F87" s="33">
        <f t="shared" si="17"/>
        <v>500624.260745706</v>
      </c>
      <c r="G87" s="33">
        <f t="shared" si="18"/>
        <v>960952.8075675117</v>
      </c>
      <c r="H87" s="48">
        <f t="shared" si="19"/>
        <v>2200737.157994044</v>
      </c>
      <c r="I87" s="49">
        <f t="shared" si="20"/>
        <v>260839.9103191737</v>
      </c>
      <c r="J87" s="33">
        <f t="shared" si="21"/>
        <v>499375.739254294</v>
      </c>
      <c r="K87" s="33">
        <f t="shared" si="22"/>
        <v>39047.192432488315</v>
      </c>
      <c r="L87" s="23">
        <f t="shared" si="23"/>
        <v>799262.842005956</v>
      </c>
      <c r="M87" s="49">
        <f t="shared" si="24"/>
        <v>0</v>
      </c>
      <c r="N87" s="33">
        <f t="shared" si="25"/>
        <v>0</v>
      </c>
      <c r="O87" s="33">
        <f t="shared" si="26"/>
        <v>0</v>
      </c>
      <c r="P87" s="23">
        <f t="shared" si="27"/>
        <v>0</v>
      </c>
      <c r="Q87" s="55">
        <f t="shared" si="28"/>
        <v>0</v>
      </c>
      <c r="R87" s="49">
        <f t="shared" si="29"/>
        <v>0</v>
      </c>
      <c r="S87" s="33">
        <f t="shared" si="30"/>
        <v>0</v>
      </c>
      <c r="T87" s="56">
        <f t="shared" si="31"/>
        <v>0</v>
      </c>
      <c r="V87" s="63"/>
      <c r="W87" s="73"/>
      <c r="X87" s="33"/>
      <c r="Y87" s="33"/>
      <c r="Z87" s="33"/>
    </row>
    <row r="88" spans="1:26" ht="12.75">
      <c r="A88" s="2">
        <v>0.8482482131853755</v>
      </c>
      <c r="B88" s="2">
        <v>0.8570286935724498</v>
      </c>
      <c r="C88" s="2">
        <v>0.09012657502966093</v>
      </c>
      <c r="D88" s="9">
        <v>59</v>
      </c>
      <c r="E88" s="33">
        <f t="shared" si="16"/>
        <v>1301717.7559478385</v>
      </c>
      <c r="F88" s="33">
        <f t="shared" si="17"/>
        <v>1504607.9390930177</v>
      </c>
      <c r="G88" s="33">
        <f t="shared" si="18"/>
        <v>306363.4321785422</v>
      </c>
      <c r="H88" s="48">
        <f t="shared" si="19"/>
        <v>3112689.1272193985</v>
      </c>
      <c r="I88" s="49">
        <f t="shared" si="20"/>
        <v>-301717.75594783854</v>
      </c>
      <c r="J88" s="33">
        <f t="shared" si="21"/>
        <v>-504607.9390930177</v>
      </c>
      <c r="K88" s="33">
        <f t="shared" si="22"/>
        <v>693636.5678214577</v>
      </c>
      <c r="L88" s="23">
        <f t="shared" si="23"/>
        <v>-112689.1272193985</v>
      </c>
      <c r="M88" s="49">
        <f t="shared" si="24"/>
        <v>-301717.75594783854</v>
      </c>
      <c r="N88" s="33">
        <f t="shared" si="25"/>
        <v>-504607.9390930177</v>
      </c>
      <c r="O88" s="33">
        <f t="shared" si="26"/>
        <v>0</v>
      </c>
      <c r="P88" s="23">
        <f t="shared" si="27"/>
        <v>-806325.6950408563</v>
      </c>
      <c r="Q88" s="55">
        <f t="shared" si="28"/>
        <v>11268.91272193985</v>
      </c>
      <c r="R88" s="49">
        <f t="shared" si="29"/>
        <v>4216.69689971056</v>
      </c>
      <c r="S88" s="33">
        <f t="shared" si="30"/>
        <v>7052.215822229291</v>
      </c>
      <c r="T88" s="56">
        <f t="shared" si="31"/>
        <v>0</v>
      </c>
      <c r="V88" s="63"/>
      <c r="W88" s="73"/>
      <c r="X88" s="33"/>
      <c r="Y88" s="33"/>
      <c r="Z88" s="33"/>
    </row>
    <row r="89" spans="1:26" ht="12.75">
      <c r="A89" s="2">
        <v>0.34442036629996337</v>
      </c>
      <c r="B89" s="2">
        <v>0.7637444319402105</v>
      </c>
      <c r="C89" s="2">
        <v>0.9453930848069909</v>
      </c>
      <c r="D89" s="9">
        <v>60</v>
      </c>
      <c r="E89" s="33">
        <f t="shared" si="16"/>
        <v>847784.6439972313</v>
      </c>
      <c r="F89" s="33">
        <f t="shared" si="17"/>
        <v>1263896.7857571682</v>
      </c>
      <c r="G89" s="33">
        <f t="shared" si="18"/>
        <v>2401793.474339382</v>
      </c>
      <c r="H89" s="48">
        <f t="shared" si="19"/>
        <v>4513474.9040937815</v>
      </c>
      <c r="I89" s="49">
        <f t="shared" si="20"/>
        <v>152215.35600276873</v>
      </c>
      <c r="J89" s="33">
        <f t="shared" si="21"/>
        <v>-263896.7857571682</v>
      </c>
      <c r="K89" s="33">
        <f t="shared" si="22"/>
        <v>-1401793.4743393818</v>
      </c>
      <c r="L89" s="23">
        <f t="shared" si="23"/>
        <v>-1513474.9040937813</v>
      </c>
      <c r="M89" s="49">
        <f t="shared" si="24"/>
        <v>0</v>
      </c>
      <c r="N89" s="33">
        <f t="shared" si="25"/>
        <v>-263896.7857571682</v>
      </c>
      <c r="O89" s="33">
        <f t="shared" si="26"/>
        <v>-1401793.4743393818</v>
      </c>
      <c r="P89" s="23">
        <f t="shared" si="27"/>
        <v>-1665690.26009655</v>
      </c>
      <c r="Q89" s="55">
        <f t="shared" si="28"/>
        <v>201410.89228076593</v>
      </c>
      <c r="R89" s="49">
        <f t="shared" si="29"/>
        <v>0</v>
      </c>
      <c r="S89" s="33">
        <f t="shared" si="30"/>
        <v>31909.70636179171</v>
      </c>
      <c r="T89" s="56">
        <f t="shared" si="31"/>
        <v>169501.18591897422</v>
      </c>
      <c r="V89" s="63"/>
      <c r="W89" s="73"/>
      <c r="X89" s="33"/>
      <c r="Y89" s="33"/>
      <c r="Z89" s="33"/>
    </row>
    <row r="90" spans="1:26" ht="12.75">
      <c r="A90" s="2">
        <v>0.9168128894577583</v>
      </c>
      <c r="B90" s="2">
        <v>0.23071436464421957</v>
      </c>
      <c r="C90" s="2">
        <v>0.05710217088041358</v>
      </c>
      <c r="D90" s="9">
        <v>61</v>
      </c>
      <c r="E90" s="33">
        <f t="shared" si="16"/>
        <v>1448001.8236730678</v>
      </c>
      <c r="F90" s="33">
        <f t="shared" si="17"/>
        <v>610639.725449509</v>
      </c>
      <c r="G90" s="33">
        <f t="shared" si="18"/>
        <v>259058.2981483227</v>
      </c>
      <c r="H90" s="48">
        <f t="shared" si="19"/>
        <v>2317699.8472708995</v>
      </c>
      <c r="I90" s="49">
        <f t="shared" si="20"/>
        <v>-448001.82367306785</v>
      </c>
      <c r="J90" s="33">
        <f t="shared" si="21"/>
        <v>389360.274550491</v>
      </c>
      <c r="K90" s="33">
        <f t="shared" si="22"/>
        <v>740941.7018516773</v>
      </c>
      <c r="L90" s="23">
        <f t="shared" si="23"/>
        <v>682300.1527291004</v>
      </c>
      <c r="M90" s="49">
        <f t="shared" si="24"/>
        <v>-448001.82367306785</v>
      </c>
      <c r="N90" s="33">
        <f t="shared" si="25"/>
        <v>0</v>
      </c>
      <c r="O90" s="33">
        <f t="shared" si="26"/>
        <v>0</v>
      </c>
      <c r="P90" s="23">
        <f t="shared" si="27"/>
        <v>-448001.82367306785</v>
      </c>
      <c r="Q90" s="55">
        <f t="shared" si="28"/>
        <v>0</v>
      </c>
      <c r="R90" s="49">
        <f t="shared" si="29"/>
        <v>0</v>
      </c>
      <c r="S90" s="33">
        <f t="shared" si="30"/>
        <v>0</v>
      </c>
      <c r="T90" s="56">
        <f t="shared" si="31"/>
        <v>0</v>
      </c>
      <c r="V90" s="63"/>
      <c r="W90" s="73"/>
      <c r="X90" s="33"/>
      <c r="Y90" s="33"/>
      <c r="Z90" s="33"/>
    </row>
    <row r="91" spans="1:26" ht="12.75">
      <c r="A91" s="2">
        <v>0.011747216541798833</v>
      </c>
      <c r="B91" s="2">
        <v>0.5807406570063368</v>
      </c>
      <c r="C91" s="2">
        <v>0.6653194592338445</v>
      </c>
      <c r="D91" s="9">
        <v>62</v>
      </c>
      <c r="E91" s="33">
        <f t="shared" si="16"/>
        <v>484523.5549535861</v>
      </c>
      <c r="F91" s="33">
        <f t="shared" si="17"/>
        <v>977159.2024657384</v>
      </c>
      <c r="G91" s="33">
        <f t="shared" si="18"/>
        <v>1055397.5659851928</v>
      </c>
      <c r="H91" s="48">
        <f t="shared" si="19"/>
        <v>2517080.323404517</v>
      </c>
      <c r="I91" s="49">
        <f t="shared" si="20"/>
        <v>515476.4450464139</v>
      </c>
      <c r="J91" s="33">
        <f t="shared" si="21"/>
        <v>22840.797534261597</v>
      </c>
      <c r="K91" s="33">
        <f t="shared" si="22"/>
        <v>-55397.56598519278</v>
      </c>
      <c r="L91" s="23">
        <f t="shared" si="23"/>
        <v>482919.67659548274</v>
      </c>
      <c r="M91" s="49">
        <f t="shared" si="24"/>
        <v>0</v>
      </c>
      <c r="N91" s="33">
        <f t="shared" si="25"/>
        <v>0</v>
      </c>
      <c r="O91" s="33">
        <f t="shared" si="26"/>
        <v>-55397.56598519278</v>
      </c>
      <c r="P91" s="23">
        <f t="shared" si="27"/>
        <v>-55397.56598519278</v>
      </c>
      <c r="Q91" s="55">
        <f t="shared" si="28"/>
        <v>0</v>
      </c>
      <c r="R91" s="49">
        <f t="shared" si="29"/>
        <v>0</v>
      </c>
      <c r="S91" s="33">
        <f t="shared" si="30"/>
        <v>0</v>
      </c>
      <c r="T91" s="56">
        <f t="shared" si="31"/>
        <v>0</v>
      </c>
      <c r="V91" s="63"/>
      <c r="W91" s="73"/>
      <c r="X91" s="33"/>
      <c r="Y91" s="33"/>
      <c r="Z91" s="33"/>
    </row>
    <row r="92" spans="1:26" ht="12.75">
      <c r="A92" s="2">
        <v>0.31373613558684665</v>
      </c>
      <c r="B92" s="2">
        <v>0.4139145984209882</v>
      </c>
      <c r="C92" s="2">
        <v>0.26659809252522226</v>
      </c>
      <c r="D92" s="9">
        <v>63</v>
      </c>
      <c r="E92" s="33">
        <f t="shared" si="16"/>
        <v>826474.4188109288</v>
      </c>
      <c r="F92" s="33">
        <f t="shared" si="17"/>
        <v>791565.0089799088</v>
      </c>
      <c r="G92" s="33">
        <f t="shared" si="18"/>
        <v>506012.40103829186</v>
      </c>
      <c r="H92" s="48">
        <f t="shared" si="19"/>
        <v>2124051.828829129</v>
      </c>
      <c r="I92" s="49">
        <f t="shared" si="20"/>
        <v>173525.58118907118</v>
      </c>
      <c r="J92" s="33">
        <f t="shared" si="21"/>
        <v>208434.99102009123</v>
      </c>
      <c r="K92" s="33">
        <f t="shared" si="22"/>
        <v>493987.59896170814</v>
      </c>
      <c r="L92" s="23">
        <f t="shared" si="23"/>
        <v>875948.1711708705</v>
      </c>
      <c r="M92" s="49">
        <f t="shared" si="24"/>
        <v>0</v>
      </c>
      <c r="N92" s="33">
        <f t="shared" si="25"/>
        <v>0</v>
      </c>
      <c r="O92" s="33">
        <f t="shared" si="26"/>
        <v>0</v>
      </c>
      <c r="P92" s="23">
        <f t="shared" si="27"/>
        <v>0</v>
      </c>
      <c r="Q92" s="55">
        <f t="shared" si="28"/>
        <v>0</v>
      </c>
      <c r="R92" s="49">
        <f t="shared" si="29"/>
        <v>0</v>
      </c>
      <c r="S92" s="33">
        <f t="shared" si="30"/>
        <v>0</v>
      </c>
      <c r="T92" s="56">
        <f t="shared" si="31"/>
        <v>0</v>
      </c>
      <c r="V92" s="63"/>
      <c r="W92" s="73"/>
      <c r="X92" s="33"/>
      <c r="Y92" s="33"/>
      <c r="Z92" s="33"/>
    </row>
    <row r="93" spans="1:26" ht="12.75">
      <c r="A93" s="2">
        <v>0.47119369020784796</v>
      </c>
      <c r="B93" s="2">
        <v>0.8045585312748091</v>
      </c>
      <c r="C93" s="2">
        <v>0.7806626499005747</v>
      </c>
      <c r="D93" s="9">
        <v>64</v>
      </c>
      <c r="E93" s="33">
        <f t="shared" si="16"/>
        <v>935493.6966751647</v>
      </c>
      <c r="F93" s="33">
        <f t="shared" si="17"/>
        <v>1355280.7464000164</v>
      </c>
      <c r="G93" s="33">
        <f t="shared" si="18"/>
        <v>1345954.1794417424</v>
      </c>
      <c r="H93" s="48">
        <f t="shared" si="19"/>
        <v>3636728.6225169236</v>
      </c>
      <c r="I93" s="49">
        <f t="shared" si="20"/>
        <v>64506.30332483526</v>
      </c>
      <c r="J93" s="33">
        <f t="shared" si="21"/>
        <v>-355280.74640001636</v>
      </c>
      <c r="K93" s="33">
        <f t="shared" si="22"/>
        <v>-345954.17944174237</v>
      </c>
      <c r="L93" s="23">
        <f t="shared" si="23"/>
        <v>-636728.6225169235</v>
      </c>
      <c r="M93" s="49">
        <f t="shared" si="24"/>
        <v>0</v>
      </c>
      <c r="N93" s="33">
        <f t="shared" si="25"/>
        <v>-355280.74640001636</v>
      </c>
      <c r="O93" s="33">
        <f t="shared" si="26"/>
        <v>-345954.17944174237</v>
      </c>
      <c r="P93" s="23">
        <f t="shared" si="27"/>
        <v>-701234.9258417587</v>
      </c>
      <c r="Q93" s="55">
        <f t="shared" si="28"/>
        <v>63672.86225169235</v>
      </c>
      <c r="R93" s="49">
        <f t="shared" si="29"/>
        <v>0</v>
      </c>
      <c r="S93" s="33">
        <f t="shared" si="30"/>
        <v>32259.86212687804</v>
      </c>
      <c r="T93" s="56">
        <f t="shared" si="31"/>
        <v>31413.000124814305</v>
      </c>
      <c r="V93" s="63"/>
      <c r="W93" s="73"/>
      <c r="X93" s="33"/>
      <c r="Y93" s="33"/>
      <c r="Z93" s="33"/>
    </row>
    <row r="94" spans="1:26" ht="12.75">
      <c r="A94" s="2">
        <v>0.09921167354370297</v>
      </c>
      <c r="B94" s="2">
        <v>0.5691728727068857</v>
      </c>
      <c r="C94" s="2">
        <v>0.0581098543240417</v>
      </c>
      <c r="D94" s="9">
        <v>65</v>
      </c>
      <c r="E94" s="33">
        <f aca="true" t="shared" si="32" ref="E94:E129">LOGINV(A94,E$4,E$5)</f>
        <v>649977.8800540256</v>
      </c>
      <c r="F94" s="33">
        <f aca="true" t="shared" si="33" ref="F94:F129">LOGINV(B94,F$4,F$5)</f>
        <v>962842.3158053863</v>
      </c>
      <c r="G94" s="33">
        <f aca="true" t="shared" si="34" ref="G94:G129">LOGINV(C94,G$4,G$5)</f>
        <v>260646.98625981074</v>
      </c>
      <c r="H94" s="48">
        <f aca="true" t="shared" si="35" ref="H94:H125">SUM(E94:G94)</f>
        <v>1873467.1821192224</v>
      </c>
      <c r="I94" s="49">
        <f aca="true" t="shared" si="36" ref="I94:I129">E$13-E94</f>
        <v>350022.11994597444</v>
      </c>
      <c r="J94" s="33">
        <f aca="true" t="shared" si="37" ref="J94:J129">F$13-F94</f>
        <v>37157.684194613714</v>
      </c>
      <c r="K94" s="33">
        <f aca="true" t="shared" si="38" ref="K94:K129">G$13-G94</f>
        <v>739353.0137401893</v>
      </c>
      <c r="L94" s="23">
        <f aca="true" t="shared" si="39" ref="L94:L125">SUM(I94:K94)</f>
        <v>1126532.8178807774</v>
      </c>
      <c r="M94" s="49">
        <f aca="true" t="shared" si="40" ref="M94:M129">MIN(I94,0)</f>
        <v>0</v>
      </c>
      <c r="N94" s="33">
        <f aca="true" t="shared" si="41" ref="N94:N129">MIN(J94,0)</f>
        <v>0</v>
      </c>
      <c r="O94" s="33">
        <f aca="true" t="shared" si="42" ref="O94:O129">MIN(K94,0)</f>
        <v>0</v>
      </c>
      <c r="P94" s="23">
        <f aca="true" t="shared" si="43" ref="P94:P125">SUM(M94:O94)</f>
        <v>0</v>
      </c>
      <c r="Q94" s="55">
        <f aca="true" t="shared" si="44" ref="Q94:Q125">IF(L94&gt;0,0,MIN(P$9,-L94)*$M$7+MAX(0,-L94-P$9)*$M$8)</f>
        <v>0</v>
      </c>
      <c r="R94" s="49">
        <f aca="true" t="shared" si="45" ref="R94:R129">IF($P94&lt;&gt;0,$Q94*M94/$P94,0)</f>
        <v>0</v>
      </c>
      <c r="S94" s="33">
        <f aca="true" t="shared" si="46" ref="S94:S129">IF($P94&lt;&gt;0,$Q94*N94/$P94,0)</f>
        <v>0</v>
      </c>
      <c r="T94" s="56">
        <f aca="true" t="shared" si="47" ref="T94:T129">IF($P94&lt;&gt;0,$Q94*O94/$P94,0)</f>
        <v>0</v>
      </c>
      <c r="V94" s="63"/>
      <c r="W94" s="73"/>
      <c r="X94" s="33"/>
      <c r="Y94" s="33"/>
      <c r="Z94" s="33"/>
    </row>
    <row r="95" spans="1:26" ht="12.75">
      <c r="A95" s="2">
        <v>0.908206316413523</v>
      </c>
      <c r="B95" s="2">
        <v>0.7055604972094525</v>
      </c>
      <c r="C95" s="2">
        <v>0.5209700940326494</v>
      </c>
      <c r="D95" s="9">
        <v>66</v>
      </c>
      <c r="E95" s="33">
        <f t="shared" si="32"/>
        <v>1424665.565212049</v>
      </c>
      <c r="F95" s="33">
        <f t="shared" si="33"/>
        <v>1156306.189048608</v>
      </c>
      <c r="G95" s="33">
        <f t="shared" si="34"/>
        <v>812054.2927294708</v>
      </c>
      <c r="H95" s="48">
        <f t="shared" si="35"/>
        <v>3393026.0469901282</v>
      </c>
      <c r="I95" s="49">
        <f t="shared" si="36"/>
        <v>-424665.56521204906</v>
      </c>
      <c r="J95" s="33">
        <f t="shared" si="37"/>
        <v>-156306.18904860807</v>
      </c>
      <c r="K95" s="33">
        <f t="shared" si="38"/>
        <v>187945.70727052924</v>
      </c>
      <c r="L95" s="23">
        <f t="shared" si="39"/>
        <v>-393026.0469901279</v>
      </c>
      <c r="M95" s="49">
        <f t="shared" si="40"/>
        <v>-424665.56521204906</v>
      </c>
      <c r="N95" s="33">
        <f t="shared" si="41"/>
        <v>-156306.18904860807</v>
      </c>
      <c r="O95" s="33">
        <f t="shared" si="42"/>
        <v>0</v>
      </c>
      <c r="P95" s="23">
        <f t="shared" si="43"/>
        <v>-580971.7542606571</v>
      </c>
      <c r="Q95" s="55">
        <f t="shared" si="44"/>
        <v>39302.604699012794</v>
      </c>
      <c r="R95" s="49">
        <f t="shared" si="45"/>
        <v>28728.527189849763</v>
      </c>
      <c r="S95" s="33">
        <f t="shared" si="46"/>
        <v>10574.077509163031</v>
      </c>
      <c r="T95" s="56">
        <f t="shared" si="47"/>
        <v>0</v>
      </c>
      <c r="V95" s="63"/>
      <c r="W95" s="73"/>
      <c r="X95" s="33"/>
      <c r="Y95" s="33"/>
      <c r="Z95" s="33"/>
    </row>
    <row r="96" spans="1:26" ht="12.75">
      <c r="A96" s="2">
        <v>0.65862049464954</v>
      </c>
      <c r="B96" s="2">
        <v>0.523204953132125</v>
      </c>
      <c r="C96" s="2">
        <v>0.6071717105996814</v>
      </c>
      <c r="D96" s="9">
        <v>67</v>
      </c>
      <c r="E96" s="33">
        <f t="shared" si="32"/>
        <v>1080701.4666246348</v>
      </c>
      <c r="F96" s="33">
        <f t="shared" si="33"/>
        <v>908554.426150826</v>
      </c>
      <c r="G96" s="33">
        <f t="shared" si="34"/>
        <v>946834.0278907693</v>
      </c>
      <c r="H96" s="48">
        <f t="shared" si="35"/>
        <v>2936089.92066623</v>
      </c>
      <c r="I96" s="49">
        <f t="shared" si="36"/>
        <v>-80701.4666246348</v>
      </c>
      <c r="J96" s="33">
        <f t="shared" si="37"/>
        <v>91445.57384917396</v>
      </c>
      <c r="K96" s="33">
        <f t="shared" si="38"/>
        <v>53165.9721092307</v>
      </c>
      <c r="L96" s="23">
        <f t="shared" si="39"/>
        <v>63910.079333769856</v>
      </c>
      <c r="M96" s="49">
        <f t="shared" si="40"/>
        <v>-80701.4666246348</v>
      </c>
      <c r="N96" s="33">
        <f t="shared" si="41"/>
        <v>0</v>
      </c>
      <c r="O96" s="33">
        <f t="shared" si="42"/>
        <v>0</v>
      </c>
      <c r="P96" s="23">
        <f t="shared" si="43"/>
        <v>-80701.4666246348</v>
      </c>
      <c r="Q96" s="55">
        <f t="shared" si="44"/>
        <v>0</v>
      </c>
      <c r="R96" s="49">
        <f t="shared" si="45"/>
        <v>0</v>
      </c>
      <c r="S96" s="33">
        <f t="shared" si="46"/>
        <v>0</v>
      </c>
      <c r="T96" s="56">
        <f t="shared" si="47"/>
        <v>0</v>
      </c>
      <c r="V96" s="63"/>
      <c r="W96" s="73"/>
      <c r="X96" s="33"/>
      <c r="Y96" s="33"/>
      <c r="Z96" s="33"/>
    </row>
    <row r="97" spans="1:26" ht="12.75">
      <c r="A97" s="2">
        <v>0.24469679947148837</v>
      </c>
      <c r="B97" s="2">
        <v>0.3785946094872694</v>
      </c>
      <c r="C97" s="2">
        <v>0.38898677447295293</v>
      </c>
      <c r="D97" s="9">
        <v>68</v>
      </c>
      <c r="E97" s="33">
        <f t="shared" si="32"/>
        <v>776947.817661309</v>
      </c>
      <c r="F97" s="33">
        <f t="shared" si="33"/>
        <v>756095.9686244437</v>
      </c>
      <c r="G97" s="33">
        <f t="shared" si="34"/>
        <v>642510.2058989174</v>
      </c>
      <c r="H97" s="48">
        <f t="shared" si="35"/>
        <v>2175553.99218467</v>
      </c>
      <c r="I97" s="49">
        <f t="shared" si="36"/>
        <v>223052.18233869097</v>
      </c>
      <c r="J97" s="33">
        <f t="shared" si="37"/>
        <v>243904.03137555625</v>
      </c>
      <c r="K97" s="33">
        <f t="shared" si="38"/>
        <v>357489.7941010826</v>
      </c>
      <c r="L97" s="23">
        <f t="shared" si="39"/>
        <v>824446.0078153298</v>
      </c>
      <c r="M97" s="49">
        <f t="shared" si="40"/>
        <v>0</v>
      </c>
      <c r="N97" s="33">
        <f t="shared" si="41"/>
        <v>0</v>
      </c>
      <c r="O97" s="33">
        <f t="shared" si="42"/>
        <v>0</v>
      </c>
      <c r="P97" s="23">
        <f t="shared" si="43"/>
        <v>0</v>
      </c>
      <c r="Q97" s="55">
        <f t="shared" si="44"/>
        <v>0</v>
      </c>
      <c r="R97" s="49">
        <f t="shared" si="45"/>
        <v>0</v>
      </c>
      <c r="S97" s="33">
        <f t="shared" si="46"/>
        <v>0</v>
      </c>
      <c r="T97" s="56">
        <f t="shared" si="47"/>
        <v>0</v>
      </c>
      <c r="V97" s="63"/>
      <c r="W97" s="73"/>
      <c r="X97" s="33"/>
      <c r="Y97" s="33"/>
      <c r="Z97" s="33"/>
    </row>
    <row r="98" spans="1:26" ht="12.75">
      <c r="A98" s="2">
        <v>0.4504390988707667</v>
      </c>
      <c r="B98" s="2">
        <v>0.9737170097999446</v>
      </c>
      <c r="C98" s="2">
        <v>0.08608024525569302</v>
      </c>
      <c r="D98" s="9">
        <v>69</v>
      </c>
      <c r="E98" s="33">
        <f t="shared" si="32"/>
        <v>920935.191685527</v>
      </c>
      <c r="F98" s="33">
        <f t="shared" si="33"/>
        <v>2326196.896507113</v>
      </c>
      <c r="G98" s="33">
        <f t="shared" si="34"/>
        <v>300981.58767264255</v>
      </c>
      <c r="H98" s="48">
        <f t="shared" si="35"/>
        <v>3548113.6758652823</v>
      </c>
      <c r="I98" s="49">
        <f t="shared" si="36"/>
        <v>79064.80831447302</v>
      </c>
      <c r="J98" s="33">
        <f t="shared" si="37"/>
        <v>-1326196.8965071128</v>
      </c>
      <c r="K98" s="33">
        <f t="shared" si="38"/>
        <v>699018.4123273575</v>
      </c>
      <c r="L98" s="23">
        <f t="shared" si="39"/>
        <v>-548113.6758652824</v>
      </c>
      <c r="M98" s="49">
        <f t="shared" si="40"/>
        <v>0</v>
      </c>
      <c r="N98" s="33">
        <f t="shared" si="41"/>
        <v>-1326196.8965071128</v>
      </c>
      <c r="O98" s="33">
        <f t="shared" si="42"/>
        <v>0</v>
      </c>
      <c r="P98" s="23">
        <f t="shared" si="43"/>
        <v>-1326196.8965071128</v>
      </c>
      <c r="Q98" s="55">
        <f t="shared" si="44"/>
        <v>54811.36758652824</v>
      </c>
      <c r="R98" s="49">
        <f t="shared" si="45"/>
        <v>0</v>
      </c>
      <c r="S98" s="33">
        <f t="shared" si="46"/>
        <v>54811.36758652825</v>
      </c>
      <c r="T98" s="56">
        <f t="shared" si="47"/>
        <v>0</v>
      </c>
      <c r="V98" s="63"/>
      <c r="W98" s="73"/>
      <c r="X98" s="33"/>
      <c r="Y98" s="33"/>
      <c r="Z98" s="33"/>
    </row>
    <row r="99" spans="1:26" ht="12.75">
      <c r="A99" s="2">
        <v>0.605415656161169</v>
      </c>
      <c r="B99" s="2">
        <v>0.998486158840663</v>
      </c>
      <c r="C99" s="2">
        <v>0.3438929741518306</v>
      </c>
      <c r="D99" s="9">
        <v>70</v>
      </c>
      <c r="E99" s="33">
        <f t="shared" si="32"/>
        <v>1035844.5475889343</v>
      </c>
      <c r="F99" s="33">
        <f t="shared" si="33"/>
        <v>3886296.53420237</v>
      </c>
      <c r="G99" s="33">
        <f t="shared" si="34"/>
        <v>590785.0346049825</v>
      </c>
      <c r="H99" s="48">
        <f t="shared" si="35"/>
        <v>5512926.1163962865</v>
      </c>
      <c r="I99" s="49">
        <f t="shared" si="36"/>
        <v>-35844.54758893431</v>
      </c>
      <c r="J99" s="33">
        <f t="shared" si="37"/>
        <v>-2886296.53420237</v>
      </c>
      <c r="K99" s="33">
        <f t="shared" si="38"/>
        <v>409214.9653950175</v>
      </c>
      <c r="L99" s="23">
        <f t="shared" si="39"/>
        <v>-2512926.1163962865</v>
      </c>
      <c r="M99" s="49">
        <f t="shared" si="40"/>
        <v>-35844.54758893431</v>
      </c>
      <c r="N99" s="33">
        <f t="shared" si="41"/>
        <v>-2886296.53420237</v>
      </c>
      <c r="O99" s="33">
        <f t="shared" si="42"/>
        <v>0</v>
      </c>
      <c r="P99" s="23">
        <f t="shared" si="43"/>
        <v>-2922141.081791304</v>
      </c>
      <c r="Q99" s="55">
        <f t="shared" si="44"/>
        <v>501246.25597151753</v>
      </c>
      <c r="R99" s="49">
        <f t="shared" si="45"/>
        <v>6148.555039968254</v>
      </c>
      <c r="S99" s="33">
        <f t="shared" si="46"/>
        <v>495097.70093154925</v>
      </c>
      <c r="T99" s="56">
        <f t="shared" si="47"/>
        <v>0</v>
      </c>
      <c r="V99" s="63"/>
      <c r="W99" s="73"/>
      <c r="X99" s="33"/>
      <c r="Y99" s="33"/>
      <c r="Z99" s="33"/>
    </row>
    <row r="100" spans="1:26" ht="12.75">
      <c r="A100" s="2">
        <v>0.5842261451285344</v>
      </c>
      <c r="B100" s="2">
        <v>0.8962983073366892</v>
      </c>
      <c r="C100" s="2">
        <v>0.757003353625108</v>
      </c>
      <c r="D100" s="9">
        <v>71</v>
      </c>
      <c r="E100" s="33">
        <f t="shared" si="32"/>
        <v>1018993.2179367923</v>
      </c>
      <c r="F100" s="33">
        <f t="shared" si="33"/>
        <v>1657596.7685318384</v>
      </c>
      <c r="G100" s="33">
        <f t="shared" si="34"/>
        <v>1274669.5169603052</v>
      </c>
      <c r="H100" s="48">
        <f t="shared" si="35"/>
        <v>3951259.503428936</v>
      </c>
      <c r="I100" s="49">
        <f t="shared" si="36"/>
        <v>-18993.217936792294</v>
      </c>
      <c r="J100" s="33">
        <f t="shared" si="37"/>
        <v>-657596.7685318384</v>
      </c>
      <c r="K100" s="33">
        <f t="shared" si="38"/>
        <v>-274669.51696030516</v>
      </c>
      <c r="L100" s="23">
        <f t="shared" si="39"/>
        <v>-951259.5034289359</v>
      </c>
      <c r="M100" s="49">
        <f t="shared" si="40"/>
        <v>-18993.217936792294</v>
      </c>
      <c r="N100" s="33">
        <f t="shared" si="41"/>
        <v>-657596.7685318384</v>
      </c>
      <c r="O100" s="33">
        <f t="shared" si="42"/>
        <v>-274669.51696030516</v>
      </c>
      <c r="P100" s="23">
        <f t="shared" si="43"/>
        <v>-951259.5034289359</v>
      </c>
      <c r="Q100" s="55">
        <f t="shared" si="44"/>
        <v>95125.9503428936</v>
      </c>
      <c r="R100" s="49">
        <f t="shared" si="45"/>
        <v>1899.3217936792296</v>
      </c>
      <c r="S100" s="33">
        <f t="shared" si="46"/>
        <v>65759.67685318385</v>
      </c>
      <c r="T100" s="56">
        <f t="shared" si="47"/>
        <v>27466.95169603052</v>
      </c>
      <c r="V100" s="63"/>
      <c r="W100" s="73"/>
      <c r="X100" s="33"/>
      <c r="Y100" s="33"/>
      <c r="Z100" s="33"/>
    </row>
    <row r="101" spans="1:26" ht="12.75">
      <c r="A101" s="2">
        <v>0.7412629521852292</v>
      </c>
      <c r="B101" s="2">
        <v>0.1547804111359321</v>
      </c>
      <c r="C101" s="2">
        <v>0.3097447659892085</v>
      </c>
      <c r="D101" s="9">
        <v>72</v>
      </c>
      <c r="E101" s="33">
        <f t="shared" si="32"/>
        <v>1160874.0044346687</v>
      </c>
      <c r="F101" s="33">
        <f t="shared" si="33"/>
        <v>530958.1913844665</v>
      </c>
      <c r="G101" s="33">
        <f t="shared" si="34"/>
        <v>552886.9326984829</v>
      </c>
      <c r="H101" s="48">
        <f t="shared" si="35"/>
        <v>2244719.1285176184</v>
      </c>
      <c r="I101" s="49">
        <f t="shared" si="36"/>
        <v>-160874.0044346687</v>
      </c>
      <c r="J101" s="33">
        <f t="shared" si="37"/>
        <v>469041.8086155335</v>
      </c>
      <c r="K101" s="33">
        <f t="shared" si="38"/>
        <v>447113.0673015171</v>
      </c>
      <c r="L101" s="23">
        <f t="shared" si="39"/>
        <v>755280.871482382</v>
      </c>
      <c r="M101" s="49">
        <f t="shared" si="40"/>
        <v>-160874.0044346687</v>
      </c>
      <c r="N101" s="33">
        <f t="shared" si="41"/>
        <v>0</v>
      </c>
      <c r="O101" s="33">
        <f t="shared" si="42"/>
        <v>0</v>
      </c>
      <c r="P101" s="23">
        <f t="shared" si="43"/>
        <v>-160874.0044346687</v>
      </c>
      <c r="Q101" s="55">
        <f t="shared" si="44"/>
        <v>0</v>
      </c>
      <c r="R101" s="49">
        <f t="shared" si="45"/>
        <v>0</v>
      </c>
      <c r="S101" s="33">
        <f t="shared" si="46"/>
        <v>0</v>
      </c>
      <c r="T101" s="56">
        <f t="shared" si="47"/>
        <v>0</v>
      </c>
      <c r="V101" s="63"/>
      <c r="W101" s="73"/>
      <c r="X101" s="33"/>
      <c r="Y101" s="33"/>
      <c r="Z101" s="33"/>
    </row>
    <row r="102" spans="1:26" ht="12.75">
      <c r="A102" s="2">
        <v>0.2146737800169327</v>
      </c>
      <c r="B102" s="2">
        <v>0.5225205462961815</v>
      </c>
      <c r="C102" s="2">
        <v>0.8856121747984957</v>
      </c>
      <c r="D102" s="9">
        <v>73</v>
      </c>
      <c r="E102" s="33">
        <f t="shared" si="32"/>
        <v>754203.8549644969</v>
      </c>
      <c r="F102" s="33">
        <f t="shared" si="33"/>
        <v>907774.1422057229</v>
      </c>
      <c r="G102" s="33">
        <f t="shared" si="34"/>
        <v>1817502.137039685</v>
      </c>
      <c r="H102" s="48">
        <f t="shared" si="35"/>
        <v>3479480.134209905</v>
      </c>
      <c r="I102" s="49">
        <f t="shared" si="36"/>
        <v>245796.14503550308</v>
      </c>
      <c r="J102" s="33">
        <f t="shared" si="37"/>
        <v>92225.85779427714</v>
      </c>
      <c r="K102" s="33">
        <f t="shared" si="38"/>
        <v>-817502.1370396849</v>
      </c>
      <c r="L102" s="23">
        <f t="shared" si="39"/>
        <v>-479480.1342099047</v>
      </c>
      <c r="M102" s="49">
        <f t="shared" si="40"/>
        <v>0</v>
      </c>
      <c r="N102" s="33">
        <f t="shared" si="41"/>
        <v>0</v>
      </c>
      <c r="O102" s="33">
        <f t="shared" si="42"/>
        <v>-817502.1370396849</v>
      </c>
      <c r="P102" s="23">
        <f t="shared" si="43"/>
        <v>-817502.1370396849</v>
      </c>
      <c r="Q102" s="55">
        <f t="shared" si="44"/>
        <v>47948.01342099047</v>
      </c>
      <c r="R102" s="49">
        <f t="shared" si="45"/>
        <v>0</v>
      </c>
      <c r="S102" s="33">
        <f t="shared" si="46"/>
        <v>0</v>
      </c>
      <c r="T102" s="56">
        <f t="shared" si="47"/>
        <v>47948.013420990465</v>
      </c>
      <c r="V102" s="63"/>
      <c r="W102" s="73"/>
      <c r="X102" s="33"/>
      <c r="Y102" s="33"/>
      <c r="Z102" s="33"/>
    </row>
    <row r="103" spans="1:26" ht="12.75">
      <c r="A103" s="2">
        <v>0.8084956960266991</v>
      </c>
      <c r="B103" s="2">
        <v>0.447557678212144</v>
      </c>
      <c r="C103" s="2">
        <v>0.6752847214660607</v>
      </c>
      <c r="D103" s="9">
        <v>74</v>
      </c>
      <c r="E103" s="33">
        <f t="shared" si="32"/>
        <v>1241983.7181919047</v>
      </c>
      <c r="F103" s="33">
        <f t="shared" si="33"/>
        <v>826201.036372985</v>
      </c>
      <c r="G103" s="33">
        <f t="shared" si="34"/>
        <v>1075932.135958337</v>
      </c>
      <c r="H103" s="48">
        <f t="shared" si="35"/>
        <v>3144116.890523227</v>
      </c>
      <c r="I103" s="49">
        <f t="shared" si="36"/>
        <v>-241983.7181919047</v>
      </c>
      <c r="J103" s="33">
        <f t="shared" si="37"/>
        <v>173798.963627015</v>
      </c>
      <c r="K103" s="33">
        <f t="shared" si="38"/>
        <v>-75932.13595833699</v>
      </c>
      <c r="L103" s="23">
        <f t="shared" si="39"/>
        <v>-144116.8905232267</v>
      </c>
      <c r="M103" s="49">
        <f t="shared" si="40"/>
        <v>-241983.7181919047</v>
      </c>
      <c r="N103" s="33">
        <f t="shared" si="41"/>
        <v>0</v>
      </c>
      <c r="O103" s="33">
        <f t="shared" si="42"/>
        <v>-75932.13595833699</v>
      </c>
      <c r="P103" s="23">
        <f t="shared" si="43"/>
        <v>-317915.8541502417</v>
      </c>
      <c r="Q103" s="55">
        <f t="shared" si="44"/>
        <v>14411.68905232267</v>
      </c>
      <c r="R103" s="49">
        <f t="shared" si="45"/>
        <v>10969.550768797215</v>
      </c>
      <c r="S103" s="33">
        <f t="shared" si="46"/>
        <v>0</v>
      </c>
      <c r="T103" s="56">
        <f t="shared" si="47"/>
        <v>3442.1382835254544</v>
      </c>
      <c r="V103" s="63"/>
      <c r="W103" s="73"/>
      <c r="X103" s="33"/>
      <c r="Y103" s="33"/>
      <c r="Z103" s="33"/>
    </row>
    <row r="104" spans="1:26" ht="12.75">
      <c r="A104" s="2">
        <v>0.18257651818180776</v>
      </c>
      <c r="B104" s="2">
        <v>0.29531206353397654</v>
      </c>
      <c r="C104" s="2">
        <v>0.47110296718363065</v>
      </c>
      <c r="D104" s="9">
        <v>75</v>
      </c>
      <c r="E104" s="33">
        <f t="shared" si="32"/>
        <v>728566.0987219189</v>
      </c>
      <c r="F104" s="33">
        <f t="shared" si="33"/>
        <v>674377.049032733</v>
      </c>
      <c r="G104" s="33">
        <f t="shared" si="34"/>
        <v>743974.6604325733</v>
      </c>
      <c r="H104" s="48">
        <f t="shared" si="35"/>
        <v>2146917.8081872254</v>
      </c>
      <c r="I104" s="49">
        <f t="shared" si="36"/>
        <v>271433.9012780811</v>
      </c>
      <c r="J104" s="33">
        <f t="shared" si="37"/>
        <v>325622.95096726704</v>
      </c>
      <c r="K104" s="33">
        <f t="shared" si="38"/>
        <v>256025.3395674267</v>
      </c>
      <c r="L104" s="23">
        <f t="shared" si="39"/>
        <v>853082.1918127749</v>
      </c>
      <c r="M104" s="49">
        <f t="shared" si="40"/>
        <v>0</v>
      </c>
      <c r="N104" s="33">
        <f t="shared" si="41"/>
        <v>0</v>
      </c>
      <c r="O104" s="33">
        <f t="shared" si="42"/>
        <v>0</v>
      </c>
      <c r="P104" s="23">
        <f t="shared" si="43"/>
        <v>0</v>
      </c>
      <c r="Q104" s="55">
        <f t="shared" si="44"/>
        <v>0</v>
      </c>
      <c r="R104" s="49">
        <f t="shared" si="45"/>
        <v>0</v>
      </c>
      <c r="S104" s="33">
        <f t="shared" si="46"/>
        <v>0</v>
      </c>
      <c r="T104" s="56">
        <f t="shared" si="47"/>
        <v>0</v>
      </c>
      <c r="V104" s="63"/>
      <c r="W104" s="73"/>
      <c r="X104" s="33"/>
      <c r="Y104" s="33"/>
      <c r="Z104" s="33"/>
    </row>
    <row r="105" spans="1:26" ht="12.75">
      <c r="A105" s="2">
        <v>0.9135677104366118</v>
      </c>
      <c r="B105" s="2">
        <v>0.3598111979642864</v>
      </c>
      <c r="C105" s="2">
        <v>0.9171022072567345</v>
      </c>
      <c r="D105" s="9">
        <v>76</v>
      </c>
      <c r="E105" s="33">
        <f t="shared" si="32"/>
        <v>1438954.8761267308</v>
      </c>
      <c r="F105" s="33">
        <f t="shared" si="33"/>
        <v>737505.4881719988</v>
      </c>
      <c r="G105" s="33">
        <f t="shared" si="34"/>
        <v>2064913.6551115082</v>
      </c>
      <c r="H105" s="48">
        <f t="shared" si="35"/>
        <v>4241374.019410238</v>
      </c>
      <c r="I105" s="49">
        <f t="shared" si="36"/>
        <v>-438954.8761267308</v>
      </c>
      <c r="J105" s="33">
        <f t="shared" si="37"/>
        <v>262494.51182800124</v>
      </c>
      <c r="K105" s="33">
        <f t="shared" si="38"/>
        <v>-1064913.6551115082</v>
      </c>
      <c r="L105" s="23">
        <f t="shared" si="39"/>
        <v>-1241374.0194102377</v>
      </c>
      <c r="M105" s="49">
        <f t="shared" si="40"/>
        <v>-438954.8761267308</v>
      </c>
      <c r="N105" s="33">
        <f t="shared" si="41"/>
        <v>0</v>
      </c>
      <c r="O105" s="33">
        <f t="shared" si="42"/>
        <v>-1064913.6551115082</v>
      </c>
      <c r="P105" s="23">
        <f t="shared" si="43"/>
        <v>-1503868.531238239</v>
      </c>
      <c r="Q105" s="55">
        <f t="shared" si="44"/>
        <v>124137.40194102377</v>
      </c>
      <c r="R105" s="49">
        <f t="shared" si="45"/>
        <v>36233.69779993355</v>
      </c>
      <c r="S105" s="33">
        <f t="shared" si="46"/>
        <v>0</v>
      </c>
      <c r="T105" s="56">
        <f t="shared" si="47"/>
        <v>87903.70414109022</v>
      </c>
      <c r="V105" s="63"/>
      <c r="W105" s="73"/>
      <c r="X105" s="33"/>
      <c r="Y105" s="33"/>
      <c r="Z105" s="33"/>
    </row>
    <row r="106" spans="1:26" ht="12.75">
      <c r="A106" s="2">
        <v>0.07210446838977091</v>
      </c>
      <c r="B106" s="2">
        <v>0.34931105594015505</v>
      </c>
      <c r="C106" s="2">
        <v>0.7952073882627102</v>
      </c>
      <c r="D106" s="9">
        <v>77</v>
      </c>
      <c r="E106" s="33">
        <f t="shared" si="32"/>
        <v>616875.174380866</v>
      </c>
      <c r="F106" s="33">
        <f t="shared" si="33"/>
        <v>727173.2150795831</v>
      </c>
      <c r="G106" s="33">
        <f t="shared" si="34"/>
        <v>1394082.701404547</v>
      </c>
      <c r="H106" s="48">
        <f t="shared" si="35"/>
        <v>2738131.0908649964</v>
      </c>
      <c r="I106" s="49">
        <f t="shared" si="36"/>
        <v>383124.825619134</v>
      </c>
      <c r="J106" s="33">
        <f t="shared" si="37"/>
        <v>272826.7849204169</v>
      </c>
      <c r="K106" s="33">
        <f t="shared" si="38"/>
        <v>-394082.7014045471</v>
      </c>
      <c r="L106" s="23">
        <f t="shared" si="39"/>
        <v>261868.9091350038</v>
      </c>
      <c r="M106" s="49">
        <f t="shared" si="40"/>
        <v>0</v>
      </c>
      <c r="N106" s="33">
        <f t="shared" si="41"/>
        <v>0</v>
      </c>
      <c r="O106" s="33">
        <f t="shared" si="42"/>
        <v>-394082.7014045471</v>
      </c>
      <c r="P106" s="23">
        <f t="shared" si="43"/>
        <v>-394082.7014045471</v>
      </c>
      <c r="Q106" s="55">
        <f t="shared" si="44"/>
        <v>0</v>
      </c>
      <c r="R106" s="49">
        <f t="shared" si="45"/>
        <v>0</v>
      </c>
      <c r="S106" s="33">
        <f t="shared" si="46"/>
        <v>0</v>
      </c>
      <c r="T106" s="56">
        <f t="shared" si="47"/>
        <v>0</v>
      </c>
      <c r="V106" s="63"/>
      <c r="W106" s="73"/>
      <c r="X106" s="33"/>
      <c r="Y106" s="33"/>
      <c r="Z106" s="33"/>
    </row>
    <row r="107" spans="1:26" ht="12.75">
      <c r="A107" s="2">
        <v>0.9430871280768933</v>
      </c>
      <c r="B107" s="2">
        <v>0.27001184316931326</v>
      </c>
      <c r="C107" s="2">
        <v>0.997638765825519</v>
      </c>
      <c r="D107" s="9">
        <v>78</v>
      </c>
      <c r="E107" s="33">
        <f t="shared" si="32"/>
        <v>1536287.2441805955</v>
      </c>
      <c r="F107" s="33">
        <f t="shared" si="33"/>
        <v>649606.4334060298</v>
      </c>
      <c r="G107" s="33">
        <f t="shared" si="34"/>
        <v>5656274.592962115</v>
      </c>
      <c r="H107" s="48">
        <f t="shared" si="35"/>
        <v>7842168.27054874</v>
      </c>
      <c r="I107" s="49">
        <f t="shared" si="36"/>
        <v>-536287.2441805955</v>
      </c>
      <c r="J107" s="33">
        <f t="shared" si="37"/>
        <v>350393.5665939702</v>
      </c>
      <c r="K107" s="33">
        <f t="shared" si="38"/>
        <v>-4656274.592962115</v>
      </c>
      <c r="L107" s="23">
        <f t="shared" si="39"/>
        <v>-4842168.27054874</v>
      </c>
      <c r="M107" s="49">
        <f t="shared" si="40"/>
        <v>-536287.2441805955</v>
      </c>
      <c r="N107" s="33">
        <f t="shared" si="41"/>
        <v>0</v>
      </c>
      <c r="O107" s="33">
        <f t="shared" si="42"/>
        <v>-4656274.592962115</v>
      </c>
      <c r="P107" s="23">
        <f t="shared" si="43"/>
        <v>-5192561.837142711</v>
      </c>
      <c r="Q107" s="55">
        <f t="shared" si="44"/>
        <v>1200018.9022172538</v>
      </c>
      <c r="R107" s="49">
        <f t="shared" si="45"/>
        <v>123937.82687985105</v>
      </c>
      <c r="S107" s="33">
        <f t="shared" si="46"/>
        <v>0</v>
      </c>
      <c r="T107" s="56">
        <f t="shared" si="47"/>
        <v>1076081.0753374028</v>
      </c>
      <c r="V107" s="63"/>
      <c r="W107" s="73"/>
      <c r="X107" s="33"/>
      <c r="Y107" s="33"/>
      <c r="Z107" s="33"/>
    </row>
    <row r="108" spans="1:26" ht="12.75">
      <c r="A108" s="2">
        <v>0.021646172422343568</v>
      </c>
      <c r="B108" s="2">
        <v>0.7983863598361822</v>
      </c>
      <c r="C108" s="2">
        <v>0.16376695114562612</v>
      </c>
      <c r="D108" s="9">
        <v>79</v>
      </c>
      <c r="E108" s="33">
        <f t="shared" si="32"/>
        <v>521386.56358587503</v>
      </c>
      <c r="F108" s="33">
        <f t="shared" si="33"/>
        <v>1340356.5707430847</v>
      </c>
      <c r="G108" s="33">
        <f t="shared" si="34"/>
        <v>394409.6137143079</v>
      </c>
      <c r="H108" s="48">
        <f t="shared" si="35"/>
        <v>2256152.7480432675</v>
      </c>
      <c r="I108" s="49">
        <f t="shared" si="36"/>
        <v>478613.43641412497</v>
      </c>
      <c r="J108" s="33">
        <f t="shared" si="37"/>
        <v>-340356.57074308465</v>
      </c>
      <c r="K108" s="33">
        <f t="shared" si="38"/>
        <v>605590.3862856921</v>
      </c>
      <c r="L108" s="23">
        <f t="shared" si="39"/>
        <v>743847.2519567325</v>
      </c>
      <c r="M108" s="49">
        <f t="shared" si="40"/>
        <v>0</v>
      </c>
      <c r="N108" s="33">
        <f t="shared" si="41"/>
        <v>-340356.57074308465</v>
      </c>
      <c r="O108" s="33">
        <f t="shared" si="42"/>
        <v>0</v>
      </c>
      <c r="P108" s="23">
        <f t="shared" si="43"/>
        <v>-340356.57074308465</v>
      </c>
      <c r="Q108" s="55">
        <f t="shared" si="44"/>
        <v>0</v>
      </c>
      <c r="R108" s="49">
        <f t="shared" si="45"/>
        <v>0</v>
      </c>
      <c r="S108" s="33">
        <f t="shared" si="46"/>
        <v>0</v>
      </c>
      <c r="T108" s="56">
        <f t="shared" si="47"/>
        <v>0</v>
      </c>
      <c r="V108" s="63"/>
      <c r="W108" s="73"/>
      <c r="X108" s="33"/>
      <c r="Y108" s="33"/>
      <c r="Z108" s="33"/>
    </row>
    <row r="109" spans="1:26" ht="12.75">
      <c r="A109" s="2">
        <v>0.5665542011940874</v>
      </c>
      <c r="B109" s="2">
        <v>0.3401369271322796</v>
      </c>
      <c r="C109" s="2">
        <v>0.696088366118045</v>
      </c>
      <c r="D109" s="9">
        <v>80</v>
      </c>
      <c r="E109" s="33">
        <f t="shared" si="32"/>
        <v>1005296.4069636556</v>
      </c>
      <c r="F109" s="33">
        <f t="shared" si="33"/>
        <v>718173.0446769899</v>
      </c>
      <c r="G109" s="33">
        <f t="shared" si="34"/>
        <v>1121007.8522306688</v>
      </c>
      <c r="H109" s="48">
        <f t="shared" si="35"/>
        <v>2844477.303871314</v>
      </c>
      <c r="I109" s="49">
        <f t="shared" si="36"/>
        <v>-5296.406963655609</v>
      </c>
      <c r="J109" s="33">
        <f t="shared" si="37"/>
        <v>281826.9553230101</v>
      </c>
      <c r="K109" s="33">
        <f t="shared" si="38"/>
        <v>-121007.85223066877</v>
      </c>
      <c r="L109" s="23">
        <f t="shared" si="39"/>
        <v>155522.69612868573</v>
      </c>
      <c r="M109" s="49">
        <f t="shared" si="40"/>
        <v>-5296.406963655609</v>
      </c>
      <c r="N109" s="33">
        <f t="shared" si="41"/>
        <v>0</v>
      </c>
      <c r="O109" s="33">
        <f t="shared" si="42"/>
        <v>-121007.85223066877</v>
      </c>
      <c r="P109" s="23">
        <f t="shared" si="43"/>
        <v>-126304.25919432438</v>
      </c>
      <c r="Q109" s="55">
        <f t="shared" si="44"/>
        <v>0</v>
      </c>
      <c r="R109" s="49">
        <f t="shared" si="45"/>
        <v>0</v>
      </c>
      <c r="S109" s="33">
        <f t="shared" si="46"/>
        <v>0</v>
      </c>
      <c r="T109" s="56">
        <f t="shared" si="47"/>
        <v>0</v>
      </c>
      <c r="V109" s="63"/>
      <c r="W109" s="73"/>
      <c r="X109" s="33"/>
      <c r="Y109" s="33"/>
      <c r="Z109" s="33"/>
    </row>
    <row r="110" spans="1:26" ht="12.75">
      <c r="A110" s="2">
        <v>0.4951706453202602</v>
      </c>
      <c r="B110" s="2">
        <v>0.28223469027569514</v>
      </c>
      <c r="C110" s="2">
        <v>0.03822019760200601</v>
      </c>
      <c r="D110" s="9">
        <v>81</v>
      </c>
      <c r="E110" s="33">
        <f t="shared" si="32"/>
        <v>952531.8751681807</v>
      </c>
      <c r="F110" s="33">
        <f t="shared" si="33"/>
        <v>661590.919555698</v>
      </c>
      <c r="G110" s="33">
        <f t="shared" si="34"/>
        <v>226455.515814289</v>
      </c>
      <c r="H110" s="48">
        <f t="shared" si="35"/>
        <v>1840578.3105381676</v>
      </c>
      <c r="I110" s="49">
        <f t="shared" si="36"/>
        <v>47468.124831819325</v>
      </c>
      <c r="J110" s="33">
        <f t="shared" si="37"/>
        <v>338409.08044430194</v>
      </c>
      <c r="K110" s="33">
        <f t="shared" si="38"/>
        <v>773544.484185711</v>
      </c>
      <c r="L110" s="23">
        <f t="shared" si="39"/>
        <v>1159421.6894618324</v>
      </c>
      <c r="M110" s="49">
        <f t="shared" si="40"/>
        <v>0</v>
      </c>
      <c r="N110" s="33">
        <f t="shared" si="41"/>
        <v>0</v>
      </c>
      <c r="O110" s="33">
        <f t="shared" si="42"/>
        <v>0</v>
      </c>
      <c r="P110" s="23">
        <f t="shared" si="43"/>
        <v>0</v>
      </c>
      <c r="Q110" s="55">
        <f t="shared" si="44"/>
        <v>0</v>
      </c>
      <c r="R110" s="49">
        <f t="shared" si="45"/>
        <v>0</v>
      </c>
      <c r="S110" s="33">
        <f t="shared" si="46"/>
        <v>0</v>
      </c>
      <c r="T110" s="56">
        <f t="shared" si="47"/>
        <v>0</v>
      </c>
      <c r="V110" s="63"/>
      <c r="W110" s="73"/>
      <c r="X110" s="33"/>
      <c r="Y110" s="33"/>
      <c r="Z110" s="33"/>
    </row>
    <row r="111" spans="1:26" ht="12.75">
      <c r="A111" s="2">
        <v>0.571887649301043</v>
      </c>
      <c r="B111" s="2">
        <v>0.7199307855429713</v>
      </c>
      <c r="C111" s="2">
        <v>0.6515718175211034</v>
      </c>
      <c r="D111" s="9">
        <v>82</v>
      </c>
      <c r="E111" s="33">
        <f t="shared" si="32"/>
        <v>1009398.499241755</v>
      </c>
      <c r="F111" s="33">
        <f t="shared" si="33"/>
        <v>1180948.5279479863</v>
      </c>
      <c r="G111" s="33">
        <f t="shared" si="34"/>
        <v>1028084.4075044498</v>
      </c>
      <c r="H111" s="48">
        <f t="shared" si="35"/>
        <v>3218431.4346941914</v>
      </c>
      <c r="I111" s="49">
        <f t="shared" si="36"/>
        <v>-9398.499241754995</v>
      </c>
      <c r="J111" s="33">
        <f t="shared" si="37"/>
        <v>-180948.52794798627</v>
      </c>
      <c r="K111" s="33">
        <f t="shared" si="38"/>
        <v>-28084.40750444983</v>
      </c>
      <c r="L111" s="23">
        <f t="shared" si="39"/>
        <v>-218431.4346941911</v>
      </c>
      <c r="M111" s="49">
        <f t="shared" si="40"/>
        <v>-9398.499241754995</v>
      </c>
      <c r="N111" s="33">
        <f t="shared" si="41"/>
        <v>-180948.52794798627</v>
      </c>
      <c r="O111" s="33">
        <f t="shared" si="42"/>
        <v>-28084.40750444983</v>
      </c>
      <c r="P111" s="23">
        <f t="shared" si="43"/>
        <v>-218431.4346941911</v>
      </c>
      <c r="Q111" s="55">
        <f t="shared" si="44"/>
        <v>21843.143469419112</v>
      </c>
      <c r="R111" s="49">
        <f t="shared" si="45"/>
        <v>939.8499241754996</v>
      </c>
      <c r="S111" s="33">
        <f t="shared" si="46"/>
        <v>18094.85279479863</v>
      </c>
      <c r="T111" s="56">
        <f t="shared" si="47"/>
        <v>2808.4407504449837</v>
      </c>
      <c r="V111" s="63"/>
      <c r="W111" s="73"/>
      <c r="X111" s="33"/>
      <c r="Y111" s="33"/>
      <c r="Z111" s="33"/>
    </row>
    <row r="112" spans="1:26" ht="12.75">
      <c r="A112" s="2">
        <v>0.2981468747562972</v>
      </c>
      <c r="B112" s="2">
        <v>0.3117839815947787</v>
      </c>
      <c r="C112" s="2">
        <v>0.2418102423217512</v>
      </c>
      <c r="D112" s="9">
        <v>83</v>
      </c>
      <c r="E112" s="33">
        <f t="shared" si="32"/>
        <v>815526.522757401</v>
      </c>
      <c r="F112" s="33">
        <f t="shared" si="33"/>
        <v>690458.1180950742</v>
      </c>
      <c r="G112" s="33">
        <f t="shared" si="34"/>
        <v>479340.55273618636</v>
      </c>
      <c r="H112" s="48">
        <f t="shared" si="35"/>
        <v>1985325.1935886615</v>
      </c>
      <c r="I112" s="49">
        <f t="shared" si="36"/>
        <v>184473.477242599</v>
      </c>
      <c r="J112" s="33">
        <f t="shared" si="37"/>
        <v>309541.8819049258</v>
      </c>
      <c r="K112" s="33">
        <f t="shared" si="38"/>
        <v>520659.44726381364</v>
      </c>
      <c r="L112" s="23">
        <f t="shared" si="39"/>
        <v>1014674.8064113385</v>
      </c>
      <c r="M112" s="49">
        <f t="shared" si="40"/>
        <v>0</v>
      </c>
      <c r="N112" s="33">
        <f t="shared" si="41"/>
        <v>0</v>
      </c>
      <c r="O112" s="33">
        <f t="shared" si="42"/>
        <v>0</v>
      </c>
      <c r="P112" s="23">
        <f t="shared" si="43"/>
        <v>0</v>
      </c>
      <c r="Q112" s="55">
        <f t="shared" si="44"/>
        <v>0</v>
      </c>
      <c r="R112" s="49">
        <f t="shared" si="45"/>
        <v>0</v>
      </c>
      <c r="S112" s="33">
        <f t="shared" si="46"/>
        <v>0</v>
      </c>
      <c r="T112" s="56">
        <f t="shared" si="47"/>
        <v>0</v>
      </c>
      <c r="V112" s="63"/>
      <c r="W112" s="73"/>
      <c r="X112" s="33"/>
      <c r="Y112" s="33"/>
      <c r="Z112" s="33"/>
    </row>
    <row r="113" spans="1:26" ht="12.75">
      <c r="A113" s="2">
        <v>0.029716841918435266</v>
      </c>
      <c r="B113" s="2">
        <v>0.060431480952748584</v>
      </c>
      <c r="C113" s="2">
        <v>0.7089014369438446</v>
      </c>
      <c r="D113" s="9">
        <v>84</v>
      </c>
      <c r="E113" s="33">
        <f t="shared" si="32"/>
        <v>543083.9026288361</v>
      </c>
      <c r="F113" s="33">
        <f t="shared" si="33"/>
        <v>406333.5925650821</v>
      </c>
      <c r="G113" s="33">
        <f t="shared" si="34"/>
        <v>1150417.3261487433</v>
      </c>
      <c r="H113" s="48">
        <f t="shared" si="35"/>
        <v>2099834.8213426615</v>
      </c>
      <c r="I113" s="49">
        <f t="shared" si="36"/>
        <v>456916.0973711639</v>
      </c>
      <c r="J113" s="33">
        <f t="shared" si="37"/>
        <v>593666.407434918</v>
      </c>
      <c r="K113" s="33">
        <f t="shared" si="38"/>
        <v>-150417.32614874328</v>
      </c>
      <c r="L113" s="23">
        <f t="shared" si="39"/>
        <v>900165.1786573385</v>
      </c>
      <c r="M113" s="49">
        <f t="shared" si="40"/>
        <v>0</v>
      </c>
      <c r="N113" s="33">
        <f t="shared" si="41"/>
        <v>0</v>
      </c>
      <c r="O113" s="33">
        <f t="shared" si="42"/>
        <v>-150417.32614874328</v>
      </c>
      <c r="P113" s="23">
        <f t="shared" si="43"/>
        <v>-150417.32614874328</v>
      </c>
      <c r="Q113" s="55">
        <f t="shared" si="44"/>
        <v>0</v>
      </c>
      <c r="R113" s="49">
        <f t="shared" si="45"/>
        <v>0</v>
      </c>
      <c r="S113" s="33">
        <f t="shared" si="46"/>
        <v>0</v>
      </c>
      <c r="T113" s="56">
        <f t="shared" si="47"/>
        <v>0</v>
      </c>
      <c r="V113" s="63"/>
      <c r="W113" s="73"/>
      <c r="X113" s="33"/>
      <c r="Y113" s="33"/>
      <c r="Z113" s="33"/>
    </row>
    <row r="114" spans="1:26" ht="12.75">
      <c r="A114" s="2">
        <v>0.3323392254973645</v>
      </c>
      <c r="B114" s="2">
        <v>0.11486060961674283</v>
      </c>
      <c r="C114" s="2">
        <v>0.257374046031293</v>
      </c>
      <c r="D114" s="9">
        <v>85</v>
      </c>
      <c r="E114" s="33">
        <f t="shared" si="32"/>
        <v>839424.370177947</v>
      </c>
      <c r="F114" s="33">
        <f t="shared" si="33"/>
        <v>484063.7588106293</v>
      </c>
      <c r="G114" s="33">
        <f t="shared" si="34"/>
        <v>496077.24681275507</v>
      </c>
      <c r="H114" s="48">
        <f t="shared" si="35"/>
        <v>1819565.3758013314</v>
      </c>
      <c r="I114" s="49">
        <f t="shared" si="36"/>
        <v>160575.62982205302</v>
      </c>
      <c r="J114" s="33">
        <f t="shared" si="37"/>
        <v>515936.2411893707</v>
      </c>
      <c r="K114" s="33">
        <f t="shared" si="38"/>
        <v>503922.75318724493</v>
      </c>
      <c r="L114" s="23">
        <f t="shared" si="39"/>
        <v>1180434.6241986686</v>
      </c>
      <c r="M114" s="49">
        <f t="shared" si="40"/>
        <v>0</v>
      </c>
      <c r="N114" s="33">
        <f t="shared" si="41"/>
        <v>0</v>
      </c>
      <c r="O114" s="33">
        <f t="shared" si="42"/>
        <v>0</v>
      </c>
      <c r="P114" s="23">
        <f t="shared" si="43"/>
        <v>0</v>
      </c>
      <c r="Q114" s="55">
        <f t="shared" si="44"/>
        <v>0</v>
      </c>
      <c r="R114" s="49">
        <f t="shared" si="45"/>
        <v>0</v>
      </c>
      <c r="S114" s="33">
        <f t="shared" si="46"/>
        <v>0</v>
      </c>
      <c r="T114" s="56">
        <f t="shared" si="47"/>
        <v>0</v>
      </c>
      <c r="V114" s="63"/>
      <c r="W114" s="73"/>
      <c r="X114" s="33"/>
      <c r="Y114" s="33"/>
      <c r="Z114" s="33"/>
    </row>
    <row r="115" spans="1:26" ht="12.75">
      <c r="A115" s="2">
        <v>0.8818330733284665</v>
      </c>
      <c r="B115" s="2">
        <v>0.6939401588694869</v>
      </c>
      <c r="C115" s="2">
        <v>0.3976272572308499</v>
      </c>
      <c r="D115" s="9">
        <v>86</v>
      </c>
      <c r="E115" s="33">
        <f t="shared" si="32"/>
        <v>1363779.7012024624</v>
      </c>
      <c r="F115" s="33">
        <f t="shared" si="33"/>
        <v>1137149.8935129584</v>
      </c>
      <c r="G115" s="33">
        <f t="shared" si="34"/>
        <v>652694.9347966872</v>
      </c>
      <c r="H115" s="48">
        <f t="shared" si="35"/>
        <v>3153624.5295121083</v>
      </c>
      <c r="I115" s="49">
        <f t="shared" si="36"/>
        <v>-363779.7012024624</v>
      </c>
      <c r="J115" s="33">
        <f t="shared" si="37"/>
        <v>-137149.89351295843</v>
      </c>
      <c r="K115" s="33">
        <f t="shared" si="38"/>
        <v>347305.0652033128</v>
      </c>
      <c r="L115" s="23">
        <f t="shared" si="39"/>
        <v>-153624.52951210807</v>
      </c>
      <c r="M115" s="49">
        <f t="shared" si="40"/>
        <v>-363779.7012024624</v>
      </c>
      <c r="N115" s="33">
        <f t="shared" si="41"/>
        <v>-137149.89351295843</v>
      </c>
      <c r="O115" s="33">
        <f t="shared" si="42"/>
        <v>0</v>
      </c>
      <c r="P115" s="23">
        <f t="shared" si="43"/>
        <v>-500929.59471542086</v>
      </c>
      <c r="Q115" s="55">
        <f t="shared" si="44"/>
        <v>15362.452951210807</v>
      </c>
      <c r="R115" s="49">
        <f t="shared" si="45"/>
        <v>11156.3553107762</v>
      </c>
      <c r="S115" s="33">
        <f t="shared" si="46"/>
        <v>4206.097640434608</v>
      </c>
      <c r="T115" s="56">
        <f t="shared" si="47"/>
        <v>0</v>
      </c>
      <c r="V115" s="63"/>
      <c r="W115" s="73"/>
      <c r="X115" s="33"/>
      <c r="Y115" s="33"/>
      <c r="Z115" s="33"/>
    </row>
    <row r="116" spans="1:26" ht="12.75">
      <c r="A116" s="2">
        <v>0.30862026417693156</v>
      </c>
      <c r="B116" s="2">
        <v>0.17094148164483114</v>
      </c>
      <c r="C116" s="2">
        <v>0.02761823388661777</v>
      </c>
      <c r="D116" s="9">
        <v>87</v>
      </c>
      <c r="E116" s="33">
        <f t="shared" si="32"/>
        <v>822892.6595951434</v>
      </c>
      <c r="F116" s="33">
        <f t="shared" si="33"/>
        <v>548687.7973338787</v>
      </c>
      <c r="G116" s="33">
        <f t="shared" si="34"/>
        <v>204557.112038933</v>
      </c>
      <c r="H116" s="48">
        <f t="shared" si="35"/>
        <v>1576137.568967955</v>
      </c>
      <c r="I116" s="49">
        <f t="shared" si="36"/>
        <v>177107.3404048566</v>
      </c>
      <c r="J116" s="33">
        <f t="shared" si="37"/>
        <v>451312.2026661213</v>
      </c>
      <c r="K116" s="33">
        <f t="shared" si="38"/>
        <v>795442.887961067</v>
      </c>
      <c r="L116" s="23">
        <f t="shared" si="39"/>
        <v>1423862.4310320448</v>
      </c>
      <c r="M116" s="49">
        <f t="shared" si="40"/>
        <v>0</v>
      </c>
      <c r="N116" s="33">
        <f t="shared" si="41"/>
        <v>0</v>
      </c>
      <c r="O116" s="33">
        <f t="shared" si="42"/>
        <v>0</v>
      </c>
      <c r="P116" s="23">
        <f t="shared" si="43"/>
        <v>0</v>
      </c>
      <c r="Q116" s="55">
        <f t="shared" si="44"/>
        <v>0</v>
      </c>
      <c r="R116" s="49">
        <f t="shared" si="45"/>
        <v>0</v>
      </c>
      <c r="S116" s="33">
        <f t="shared" si="46"/>
        <v>0</v>
      </c>
      <c r="T116" s="56">
        <f t="shared" si="47"/>
        <v>0</v>
      </c>
      <c r="V116" s="63"/>
      <c r="W116" s="73"/>
      <c r="X116" s="33"/>
      <c r="Y116" s="33"/>
      <c r="Z116" s="33"/>
    </row>
    <row r="117" spans="1:26" ht="12.75">
      <c r="A117" s="2">
        <v>0.45000200047313127</v>
      </c>
      <c r="B117" s="2">
        <v>0.6809736466221974</v>
      </c>
      <c r="C117" s="2">
        <v>0.053510476600593826</v>
      </c>
      <c r="D117" s="9">
        <v>88</v>
      </c>
      <c r="E117" s="33">
        <f t="shared" si="32"/>
        <v>920630.1591650032</v>
      </c>
      <c r="F117" s="33">
        <f t="shared" si="33"/>
        <v>1116514.2884577934</v>
      </c>
      <c r="G117" s="33">
        <f t="shared" si="34"/>
        <v>253292.53163433418</v>
      </c>
      <c r="H117" s="48">
        <f t="shared" si="35"/>
        <v>2290436.9792571305</v>
      </c>
      <c r="I117" s="49">
        <f t="shared" si="36"/>
        <v>79369.84083499678</v>
      </c>
      <c r="J117" s="33">
        <f t="shared" si="37"/>
        <v>-116514.28845779342</v>
      </c>
      <c r="K117" s="33">
        <f t="shared" si="38"/>
        <v>746707.4683656658</v>
      </c>
      <c r="L117" s="23">
        <f t="shared" si="39"/>
        <v>709563.0207428691</v>
      </c>
      <c r="M117" s="49">
        <f t="shared" si="40"/>
        <v>0</v>
      </c>
      <c r="N117" s="33">
        <f t="shared" si="41"/>
        <v>-116514.28845779342</v>
      </c>
      <c r="O117" s="33">
        <f t="shared" si="42"/>
        <v>0</v>
      </c>
      <c r="P117" s="23">
        <f t="shared" si="43"/>
        <v>-116514.28845779342</v>
      </c>
      <c r="Q117" s="55">
        <f t="shared" si="44"/>
        <v>0</v>
      </c>
      <c r="R117" s="49">
        <f t="shared" si="45"/>
        <v>0</v>
      </c>
      <c r="S117" s="33">
        <f t="shared" si="46"/>
        <v>0</v>
      </c>
      <c r="T117" s="56">
        <f t="shared" si="47"/>
        <v>0</v>
      </c>
      <c r="V117" s="63"/>
      <c r="W117" s="73"/>
      <c r="X117" s="33"/>
      <c r="Y117" s="33"/>
      <c r="Z117" s="33"/>
    </row>
    <row r="118" spans="1:26" ht="12.75">
      <c r="A118" s="2">
        <v>0.7377176944319646</v>
      </c>
      <c r="B118" s="2">
        <v>0.33680401632389056</v>
      </c>
      <c r="C118" s="2">
        <v>0.9635713169292377</v>
      </c>
      <c r="D118" s="9">
        <v>89</v>
      </c>
      <c r="E118" s="33">
        <f t="shared" si="32"/>
        <v>1157077.5828069157</v>
      </c>
      <c r="F118" s="33">
        <f t="shared" si="33"/>
        <v>714908.5169403923</v>
      </c>
      <c r="G118" s="33">
        <f t="shared" si="34"/>
        <v>2747265.943765374</v>
      </c>
      <c r="H118" s="48">
        <f t="shared" si="35"/>
        <v>4619252.0435126815</v>
      </c>
      <c r="I118" s="49">
        <f t="shared" si="36"/>
        <v>-157077.58280691574</v>
      </c>
      <c r="J118" s="33">
        <f t="shared" si="37"/>
        <v>285091.4830596077</v>
      </c>
      <c r="K118" s="33">
        <f t="shared" si="38"/>
        <v>-1747265.943765374</v>
      </c>
      <c r="L118" s="23">
        <f t="shared" si="39"/>
        <v>-1619252.043512682</v>
      </c>
      <c r="M118" s="49">
        <f t="shared" si="40"/>
        <v>-157077.58280691574</v>
      </c>
      <c r="N118" s="33">
        <f t="shared" si="41"/>
        <v>0</v>
      </c>
      <c r="O118" s="33">
        <f t="shared" si="42"/>
        <v>-1747265.943765374</v>
      </c>
      <c r="P118" s="23">
        <f t="shared" si="43"/>
        <v>-1904343.5265722896</v>
      </c>
      <c r="Q118" s="55">
        <f t="shared" si="44"/>
        <v>233144.03410643616</v>
      </c>
      <c r="R118" s="49">
        <f t="shared" si="45"/>
        <v>19230.61717189708</v>
      </c>
      <c r="S118" s="33">
        <f t="shared" si="46"/>
        <v>0</v>
      </c>
      <c r="T118" s="56">
        <f t="shared" si="47"/>
        <v>213913.4169345391</v>
      </c>
      <c r="V118" s="63"/>
      <c r="W118" s="73"/>
      <c r="X118" s="33"/>
      <c r="Y118" s="33"/>
      <c r="Z118" s="33"/>
    </row>
    <row r="119" spans="1:26" ht="12.75">
      <c r="A119" s="2">
        <v>0.44523056204343003</v>
      </c>
      <c r="B119" s="2">
        <v>0.820676828526361</v>
      </c>
      <c r="C119" s="2">
        <v>0.0784599573917264</v>
      </c>
      <c r="D119" s="9">
        <v>90</v>
      </c>
      <c r="E119" s="33">
        <f t="shared" si="32"/>
        <v>917304.1124416839</v>
      </c>
      <c r="F119" s="33">
        <f t="shared" si="33"/>
        <v>1396506.496945584</v>
      </c>
      <c r="G119" s="33">
        <f t="shared" si="34"/>
        <v>290586.2459937767</v>
      </c>
      <c r="H119" s="48">
        <f t="shared" si="35"/>
        <v>2604396.8553810446</v>
      </c>
      <c r="I119" s="49">
        <f t="shared" si="36"/>
        <v>82695.88755831611</v>
      </c>
      <c r="J119" s="33">
        <f t="shared" si="37"/>
        <v>-396506.49694558396</v>
      </c>
      <c r="K119" s="33">
        <f t="shared" si="38"/>
        <v>709413.7540062233</v>
      </c>
      <c r="L119" s="23">
        <f t="shared" si="39"/>
        <v>395603.14461895544</v>
      </c>
      <c r="M119" s="49">
        <f t="shared" si="40"/>
        <v>0</v>
      </c>
      <c r="N119" s="33">
        <f t="shared" si="41"/>
        <v>-396506.49694558396</v>
      </c>
      <c r="O119" s="33">
        <f t="shared" si="42"/>
        <v>0</v>
      </c>
      <c r="P119" s="23">
        <f t="shared" si="43"/>
        <v>-396506.49694558396</v>
      </c>
      <c r="Q119" s="55">
        <f t="shared" si="44"/>
        <v>0</v>
      </c>
      <c r="R119" s="49">
        <f t="shared" si="45"/>
        <v>0</v>
      </c>
      <c r="S119" s="33">
        <f t="shared" si="46"/>
        <v>0</v>
      </c>
      <c r="T119" s="56">
        <f t="shared" si="47"/>
        <v>0</v>
      </c>
      <c r="V119" s="63"/>
      <c r="W119" s="73"/>
      <c r="X119" s="33"/>
      <c r="Y119" s="33"/>
      <c r="Z119" s="33"/>
    </row>
    <row r="120" spans="1:26" ht="12.75">
      <c r="A120" s="2">
        <v>0.7665685441449563</v>
      </c>
      <c r="B120" s="2">
        <v>0.6809990476162451</v>
      </c>
      <c r="C120" s="2">
        <v>0.3029736391429205</v>
      </c>
      <c r="D120" s="9">
        <v>91</v>
      </c>
      <c r="E120" s="33">
        <f t="shared" si="32"/>
        <v>1189196.452514576</v>
      </c>
      <c r="F120" s="33">
        <f t="shared" si="33"/>
        <v>1116553.9933633313</v>
      </c>
      <c r="G120" s="33">
        <f t="shared" si="34"/>
        <v>545470.2973809399</v>
      </c>
      <c r="H120" s="48">
        <f t="shared" si="35"/>
        <v>2851220.7432588474</v>
      </c>
      <c r="I120" s="49">
        <f t="shared" si="36"/>
        <v>-189196.45251457603</v>
      </c>
      <c r="J120" s="33">
        <f t="shared" si="37"/>
        <v>-116553.9933633313</v>
      </c>
      <c r="K120" s="33">
        <f t="shared" si="38"/>
        <v>454529.70261906006</v>
      </c>
      <c r="L120" s="23">
        <f t="shared" si="39"/>
        <v>148779.25674115273</v>
      </c>
      <c r="M120" s="49">
        <f t="shared" si="40"/>
        <v>-189196.45251457603</v>
      </c>
      <c r="N120" s="33">
        <f t="shared" si="41"/>
        <v>-116553.9933633313</v>
      </c>
      <c r="O120" s="33">
        <f t="shared" si="42"/>
        <v>0</v>
      </c>
      <c r="P120" s="23">
        <f t="shared" si="43"/>
        <v>-305750.44587790733</v>
      </c>
      <c r="Q120" s="55">
        <f t="shared" si="44"/>
        <v>0</v>
      </c>
      <c r="R120" s="49">
        <f t="shared" si="45"/>
        <v>0</v>
      </c>
      <c r="S120" s="33">
        <f t="shared" si="46"/>
        <v>0</v>
      </c>
      <c r="T120" s="56">
        <f t="shared" si="47"/>
        <v>0</v>
      </c>
      <c r="V120" s="63"/>
      <c r="W120" s="73"/>
      <c r="X120" s="33"/>
      <c r="Y120" s="33"/>
      <c r="Z120" s="33"/>
    </row>
    <row r="121" spans="1:26" ht="12.75">
      <c r="A121" s="2">
        <v>0.7154370226224815</v>
      </c>
      <c r="B121" s="2">
        <v>0.5183261753912465</v>
      </c>
      <c r="C121" s="2">
        <v>0.6926955174316776</v>
      </c>
      <c r="D121" s="9">
        <v>92</v>
      </c>
      <c r="E121" s="33">
        <f t="shared" si="32"/>
        <v>1134057.3377001584</v>
      </c>
      <c r="F121" s="33">
        <f t="shared" si="33"/>
        <v>903008.3656490055</v>
      </c>
      <c r="G121" s="33">
        <f t="shared" si="34"/>
        <v>1113439.4180851176</v>
      </c>
      <c r="H121" s="48">
        <f t="shared" si="35"/>
        <v>3150505.1214342816</v>
      </c>
      <c r="I121" s="49">
        <f t="shared" si="36"/>
        <v>-134057.33770015836</v>
      </c>
      <c r="J121" s="33">
        <f t="shared" si="37"/>
        <v>96991.63435099449</v>
      </c>
      <c r="K121" s="33">
        <f t="shared" si="38"/>
        <v>-113439.41808511759</v>
      </c>
      <c r="L121" s="23">
        <f t="shared" si="39"/>
        <v>-150505.12143428146</v>
      </c>
      <c r="M121" s="49">
        <f t="shared" si="40"/>
        <v>-134057.33770015836</v>
      </c>
      <c r="N121" s="33">
        <f t="shared" si="41"/>
        <v>0</v>
      </c>
      <c r="O121" s="33">
        <f t="shared" si="42"/>
        <v>-113439.41808511759</v>
      </c>
      <c r="P121" s="23">
        <f t="shared" si="43"/>
        <v>-247496.75578527595</v>
      </c>
      <c r="Q121" s="55">
        <f t="shared" si="44"/>
        <v>15050.512143428146</v>
      </c>
      <c r="R121" s="49">
        <f t="shared" si="45"/>
        <v>8152.153682056118</v>
      </c>
      <c r="S121" s="33">
        <f t="shared" si="46"/>
        <v>0</v>
      </c>
      <c r="T121" s="56">
        <f t="shared" si="47"/>
        <v>6898.358461372028</v>
      </c>
      <c r="V121" s="63"/>
      <c r="W121" s="73"/>
      <c r="X121" s="33"/>
      <c r="Y121" s="33"/>
      <c r="Z121" s="33"/>
    </row>
    <row r="122" spans="1:26" ht="12.75">
      <c r="A122" s="2">
        <v>0.17400369650536973</v>
      </c>
      <c r="B122" s="2">
        <v>0.1016303792361335</v>
      </c>
      <c r="C122" s="2">
        <v>0.32328147806705004</v>
      </c>
      <c r="D122" s="9">
        <v>93</v>
      </c>
      <c r="E122" s="33">
        <f t="shared" si="32"/>
        <v>721416.6779912704</v>
      </c>
      <c r="F122" s="33">
        <f t="shared" si="33"/>
        <v>467125.1120318632</v>
      </c>
      <c r="G122" s="33">
        <f t="shared" si="34"/>
        <v>567803.6903575492</v>
      </c>
      <c r="H122" s="48">
        <f t="shared" si="35"/>
        <v>1756345.4803806827</v>
      </c>
      <c r="I122" s="49">
        <f t="shared" si="36"/>
        <v>278583.32200872956</v>
      </c>
      <c r="J122" s="33">
        <f t="shared" si="37"/>
        <v>532874.8879681368</v>
      </c>
      <c r="K122" s="33">
        <f t="shared" si="38"/>
        <v>432196.30964245077</v>
      </c>
      <c r="L122" s="23">
        <f t="shared" si="39"/>
        <v>1243654.5196193173</v>
      </c>
      <c r="M122" s="49">
        <f t="shared" si="40"/>
        <v>0</v>
      </c>
      <c r="N122" s="33">
        <f t="shared" si="41"/>
        <v>0</v>
      </c>
      <c r="O122" s="33">
        <f t="shared" si="42"/>
        <v>0</v>
      </c>
      <c r="P122" s="23">
        <f t="shared" si="43"/>
        <v>0</v>
      </c>
      <c r="Q122" s="55">
        <f t="shared" si="44"/>
        <v>0</v>
      </c>
      <c r="R122" s="49">
        <f t="shared" si="45"/>
        <v>0</v>
      </c>
      <c r="S122" s="33">
        <f t="shared" si="46"/>
        <v>0</v>
      </c>
      <c r="T122" s="56">
        <f t="shared" si="47"/>
        <v>0</v>
      </c>
      <c r="V122" s="63"/>
      <c r="W122" s="73"/>
      <c r="X122" s="33"/>
      <c r="Y122" s="33"/>
      <c r="Z122" s="33"/>
    </row>
    <row r="123" spans="1:26" ht="12.75">
      <c r="A123" s="2">
        <v>0.15872309649847427</v>
      </c>
      <c r="B123" s="2">
        <v>0.030857711515803965</v>
      </c>
      <c r="C123" s="2">
        <v>0.2649117967107401</v>
      </c>
      <c r="D123" s="9">
        <v>94</v>
      </c>
      <c r="E123" s="33">
        <f t="shared" si="32"/>
        <v>708279.9178303548</v>
      </c>
      <c r="F123" s="33">
        <f t="shared" si="33"/>
        <v>346744.3947491302</v>
      </c>
      <c r="G123" s="33">
        <f t="shared" si="34"/>
        <v>504194.7246437206</v>
      </c>
      <c r="H123" s="48">
        <f t="shared" si="35"/>
        <v>1559219.0372232054</v>
      </c>
      <c r="I123" s="49">
        <f t="shared" si="36"/>
        <v>291720.08216964523</v>
      </c>
      <c r="J123" s="33">
        <f t="shared" si="37"/>
        <v>653255.6052508699</v>
      </c>
      <c r="K123" s="33">
        <f t="shared" si="38"/>
        <v>495805.2753562794</v>
      </c>
      <c r="L123" s="23">
        <f t="shared" si="39"/>
        <v>1440780.9627767946</v>
      </c>
      <c r="M123" s="49">
        <f t="shared" si="40"/>
        <v>0</v>
      </c>
      <c r="N123" s="33">
        <f t="shared" si="41"/>
        <v>0</v>
      </c>
      <c r="O123" s="33">
        <f t="shared" si="42"/>
        <v>0</v>
      </c>
      <c r="P123" s="23">
        <f t="shared" si="43"/>
        <v>0</v>
      </c>
      <c r="Q123" s="55">
        <f t="shared" si="44"/>
        <v>0</v>
      </c>
      <c r="R123" s="49">
        <f t="shared" si="45"/>
        <v>0</v>
      </c>
      <c r="S123" s="33">
        <f t="shared" si="46"/>
        <v>0</v>
      </c>
      <c r="T123" s="56">
        <f t="shared" si="47"/>
        <v>0</v>
      </c>
      <c r="V123" s="63"/>
      <c r="W123" s="73"/>
      <c r="X123" s="33"/>
      <c r="Y123" s="33"/>
      <c r="Z123" s="33"/>
    </row>
    <row r="124" spans="1:26" ht="12.75">
      <c r="A124" s="2">
        <v>0.9100824961786262</v>
      </c>
      <c r="B124" s="2">
        <v>0.131521970288337</v>
      </c>
      <c r="C124" s="2">
        <v>0.8885972017577652</v>
      </c>
      <c r="D124" s="9">
        <v>95</v>
      </c>
      <c r="E124" s="33">
        <f t="shared" si="32"/>
        <v>1429577.5274226188</v>
      </c>
      <c r="F124" s="33">
        <f t="shared" si="33"/>
        <v>504285.47113246174</v>
      </c>
      <c r="G124" s="33">
        <f t="shared" si="34"/>
        <v>1837436.1198825915</v>
      </c>
      <c r="H124" s="48">
        <f t="shared" si="35"/>
        <v>3771299.118437672</v>
      </c>
      <c r="I124" s="49">
        <f t="shared" si="36"/>
        <v>-429577.5274226188</v>
      </c>
      <c r="J124" s="33">
        <f t="shared" si="37"/>
        <v>495714.52886753826</v>
      </c>
      <c r="K124" s="33">
        <f t="shared" si="38"/>
        <v>-837436.1198825915</v>
      </c>
      <c r="L124" s="23">
        <f t="shared" si="39"/>
        <v>-771299.118437672</v>
      </c>
      <c r="M124" s="49">
        <f t="shared" si="40"/>
        <v>-429577.5274226188</v>
      </c>
      <c r="N124" s="33">
        <f t="shared" si="41"/>
        <v>0</v>
      </c>
      <c r="O124" s="33">
        <f t="shared" si="42"/>
        <v>-837436.1198825915</v>
      </c>
      <c r="P124" s="23">
        <f t="shared" si="43"/>
        <v>-1267013.6473052104</v>
      </c>
      <c r="Q124" s="55">
        <f t="shared" si="44"/>
        <v>77129.9118437672</v>
      </c>
      <c r="R124" s="49">
        <f t="shared" si="45"/>
        <v>26150.686609130593</v>
      </c>
      <c r="S124" s="33">
        <f t="shared" si="46"/>
        <v>0</v>
      </c>
      <c r="T124" s="56">
        <f t="shared" si="47"/>
        <v>50979.22523463661</v>
      </c>
      <c r="V124" s="63"/>
      <c r="W124" s="73"/>
      <c r="X124" s="33"/>
      <c r="Y124" s="33"/>
      <c r="Z124" s="33"/>
    </row>
    <row r="125" spans="1:26" ht="12.75">
      <c r="A125" s="2">
        <v>0.12444546301244763</v>
      </c>
      <c r="B125" s="2">
        <v>0.39021924524819807</v>
      </c>
      <c r="C125" s="2">
        <v>0.554534582553202</v>
      </c>
      <c r="D125" s="9">
        <v>96</v>
      </c>
      <c r="E125" s="33">
        <f t="shared" si="32"/>
        <v>676438.1766497917</v>
      </c>
      <c r="F125" s="33">
        <f t="shared" si="33"/>
        <v>767686.5049517568</v>
      </c>
      <c r="G125" s="33">
        <f t="shared" si="34"/>
        <v>861559.2282107568</v>
      </c>
      <c r="H125" s="48">
        <f t="shared" si="35"/>
        <v>2305683.909812305</v>
      </c>
      <c r="I125" s="49">
        <f t="shared" si="36"/>
        <v>323561.82335020835</v>
      </c>
      <c r="J125" s="33">
        <f t="shared" si="37"/>
        <v>232313.4950482432</v>
      </c>
      <c r="K125" s="33">
        <f t="shared" si="38"/>
        <v>138440.7717892432</v>
      </c>
      <c r="L125" s="23">
        <f t="shared" si="39"/>
        <v>694316.0901876948</v>
      </c>
      <c r="M125" s="49">
        <f t="shared" si="40"/>
        <v>0</v>
      </c>
      <c r="N125" s="33">
        <f t="shared" si="41"/>
        <v>0</v>
      </c>
      <c r="O125" s="33">
        <f t="shared" si="42"/>
        <v>0</v>
      </c>
      <c r="P125" s="23">
        <f t="shared" si="43"/>
        <v>0</v>
      </c>
      <c r="Q125" s="55">
        <f t="shared" si="44"/>
        <v>0</v>
      </c>
      <c r="R125" s="49">
        <f t="shared" si="45"/>
        <v>0</v>
      </c>
      <c r="S125" s="33">
        <f t="shared" si="46"/>
        <v>0</v>
      </c>
      <c r="T125" s="56">
        <f t="shared" si="47"/>
        <v>0</v>
      </c>
      <c r="V125" s="63"/>
      <c r="W125" s="73"/>
      <c r="X125" s="33"/>
      <c r="Y125" s="33"/>
      <c r="Z125" s="33"/>
    </row>
    <row r="126" spans="1:26" ht="12.75">
      <c r="A126" s="2">
        <v>0.29546225499666834</v>
      </c>
      <c r="B126" s="2">
        <v>0.9461333222797543</v>
      </c>
      <c r="C126" s="2">
        <v>0.18668510946727146</v>
      </c>
      <c r="D126" s="9">
        <v>97</v>
      </c>
      <c r="E126" s="33">
        <f t="shared" si="32"/>
        <v>813630.4299214128</v>
      </c>
      <c r="F126" s="33">
        <f t="shared" si="33"/>
        <v>1972363.453659751</v>
      </c>
      <c r="G126" s="33">
        <f t="shared" si="34"/>
        <v>419737.9352442621</v>
      </c>
      <c r="H126" s="48">
        <f>SUM(E126:G126)</f>
        <v>3205731.818825426</v>
      </c>
      <c r="I126" s="49">
        <f t="shared" si="36"/>
        <v>186369.57007858716</v>
      </c>
      <c r="J126" s="33">
        <f t="shared" si="37"/>
        <v>-972363.453659751</v>
      </c>
      <c r="K126" s="33">
        <f t="shared" si="38"/>
        <v>580262.0647557379</v>
      </c>
      <c r="L126" s="23">
        <f>SUM(I126:K126)</f>
        <v>-205731.81882542593</v>
      </c>
      <c r="M126" s="49">
        <f t="shared" si="40"/>
        <v>0</v>
      </c>
      <c r="N126" s="33">
        <f t="shared" si="41"/>
        <v>-972363.453659751</v>
      </c>
      <c r="O126" s="33">
        <f t="shared" si="42"/>
        <v>0</v>
      </c>
      <c r="P126" s="23">
        <f>SUM(M126:O126)</f>
        <v>-972363.453659751</v>
      </c>
      <c r="Q126" s="55">
        <f>IF(L126&gt;0,0,MIN(P$9,-L126)*$M$7+MAX(0,-L126-P$9)*$M$8)</f>
        <v>20573.181882542594</v>
      </c>
      <c r="R126" s="49">
        <f t="shared" si="45"/>
        <v>0</v>
      </c>
      <c r="S126" s="33">
        <f t="shared" si="46"/>
        <v>20573.181882542594</v>
      </c>
      <c r="T126" s="56">
        <f t="shared" si="47"/>
        <v>0</v>
      </c>
      <c r="V126" s="63"/>
      <c r="W126" s="73"/>
      <c r="X126" s="33"/>
      <c r="Y126" s="33"/>
      <c r="Z126" s="33"/>
    </row>
    <row r="127" spans="1:26" ht="12.75">
      <c r="A127" s="2">
        <v>0.6457870780730037</v>
      </c>
      <c r="B127" s="2">
        <v>0.4862207549696178</v>
      </c>
      <c r="C127" s="2">
        <v>0.3853615566164894</v>
      </c>
      <c r="D127" s="9">
        <v>98</v>
      </c>
      <c r="E127" s="33">
        <f t="shared" si="32"/>
        <v>1069500.0747177885</v>
      </c>
      <c r="F127" s="33">
        <f t="shared" si="33"/>
        <v>867384.2913796707</v>
      </c>
      <c r="G127" s="33">
        <f t="shared" si="34"/>
        <v>638265.8344222738</v>
      </c>
      <c r="H127" s="48">
        <f>SUM(E127:G127)</f>
        <v>2575150.200519733</v>
      </c>
      <c r="I127" s="49">
        <f t="shared" si="36"/>
        <v>-69500.07471778849</v>
      </c>
      <c r="J127" s="33">
        <f t="shared" si="37"/>
        <v>132615.70862032927</v>
      </c>
      <c r="K127" s="33">
        <f t="shared" si="38"/>
        <v>361734.1655777262</v>
      </c>
      <c r="L127" s="23">
        <f>SUM(I127:K127)</f>
        <v>424849.799480267</v>
      </c>
      <c r="M127" s="49">
        <f t="shared" si="40"/>
        <v>-69500.07471778849</v>
      </c>
      <c r="N127" s="33">
        <f t="shared" si="41"/>
        <v>0</v>
      </c>
      <c r="O127" s="33">
        <f t="shared" si="42"/>
        <v>0</v>
      </c>
      <c r="P127" s="23">
        <f>SUM(M127:O127)</f>
        <v>-69500.07471778849</v>
      </c>
      <c r="Q127" s="55">
        <f>IF(L127&gt;0,0,MIN(P$9,-L127)*$M$7+MAX(0,-L127-P$9)*$M$8)</f>
        <v>0</v>
      </c>
      <c r="R127" s="49">
        <f t="shared" si="45"/>
        <v>0</v>
      </c>
      <c r="S127" s="33">
        <f t="shared" si="46"/>
        <v>0</v>
      </c>
      <c r="T127" s="56">
        <f t="shared" si="47"/>
        <v>0</v>
      </c>
      <c r="V127" s="63"/>
      <c r="W127" s="73"/>
      <c r="X127" s="33"/>
      <c r="Y127" s="33"/>
      <c r="Z127" s="33"/>
    </row>
    <row r="128" spans="1:26" ht="12.75">
      <c r="A128" s="2">
        <v>0.8471745305424865</v>
      </c>
      <c r="B128" s="2">
        <v>0.3123914577597331</v>
      </c>
      <c r="C128" s="2">
        <v>0.20783365833870904</v>
      </c>
      <c r="D128" s="9">
        <v>99</v>
      </c>
      <c r="E128" s="33">
        <f t="shared" si="32"/>
        <v>1299938.6934680261</v>
      </c>
      <c r="F128" s="33">
        <f t="shared" si="33"/>
        <v>691051.094733964</v>
      </c>
      <c r="G128" s="33">
        <f t="shared" si="34"/>
        <v>442739.9633037683</v>
      </c>
      <c r="H128" s="48">
        <f>SUM(E128:G128)</f>
        <v>2433729.7515057586</v>
      </c>
      <c r="I128" s="49">
        <f t="shared" si="36"/>
        <v>-299938.6934680261</v>
      </c>
      <c r="J128" s="33">
        <f t="shared" si="37"/>
        <v>308948.90526603605</v>
      </c>
      <c r="K128" s="33">
        <f t="shared" si="38"/>
        <v>557260.0366962317</v>
      </c>
      <c r="L128" s="23">
        <f>SUM(I128:K128)</f>
        <v>566270.2484942416</v>
      </c>
      <c r="M128" s="49">
        <f t="shared" si="40"/>
        <v>-299938.6934680261</v>
      </c>
      <c r="N128" s="33">
        <f t="shared" si="41"/>
        <v>0</v>
      </c>
      <c r="O128" s="33">
        <f t="shared" si="42"/>
        <v>0</v>
      </c>
      <c r="P128" s="23">
        <f>SUM(M128:O128)</f>
        <v>-299938.6934680261</v>
      </c>
      <c r="Q128" s="55">
        <f>IF(L128&gt;0,0,MIN(P$9,-L128)*$M$7+MAX(0,-L128-P$9)*$M$8)</f>
        <v>0</v>
      </c>
      <c r="R128" s="49">
        <f t="shared" si="45"/>
        <v>0</v>
      </c>
      <c r="S128" s="33">
        <f t="shared" si="46"/>
        <v>0</v>
      </c>
      <c r="T128" s="56">
        <f t="shared" si="47"/>
        <v>0</v>
      </c>
      <c r="V128" s="63"/>
      <c r="W128" s="73"/>
      <c r="X128" s="33"/>
      <c r="Y128" s="33"/>
      <c r="Z128" s="33"/>
    </row>
    <row r="129" spans="1:26" ht="12.75">
      <c r="A129" s="2">
        <v>0.3456855444614573</v>
      </c>
      <c r="B129" s="2">
        <v>0.18905915597187373</v>
      </c>
      <c r="C129" s="2">
        <v>0.9612977997718719</v>
      </c>
      <c r="D129" s="37">
        <v>100</v>
      </c>
      <c r="E129" s="40">
        <f t="shared" si="32"/>
        <v>848658.4046093946</v>
      </c>
      <c r="F129" s="40">
        <f t="shared" si="33"/>
        <v>567971.3324430027</v>
      </c>
      <c r="G129" s="40">
        <f t="shared" si="34"/>
        <v>2694369.757643611</v>
      </c>
      <c r="H129" s="57">
        <f>SUM(E129:G129)</f>
        <v>4110999.4946960085</v>
      </c>
      <c r="I129" s="58">
        <f t="shared" si="36"/>
        <v>151341.5953906054</v>
      </c>
      <c r="J129" s="40">
        <f t="shared" si="37"/>
        <v>432028.6675569973</v>
      </c>
      <c r="K129" s="40">
        <f t="shared" si="38"/>
        <v>-1694369.7576436112</v>
      </c>
      <c r="L129" s="59">
        <f>SUM(I129:K129)</f>
        <v>-1110999.4946960085</v>
      </c>
      <c r="M129" s="58">
        <f t="shared" si="40"/>
        <v>0</v>
      </c>
      <c r="N129" s="40">
        <f t="shared" si="41"/>
        <v>0</v>
      </c>
      <c r="O129" s="40">
        <f t="shared" si="42"/>
        <v>-1694369.7576436112</v>
      </c>
      <c r="P129" s="59">
        <f>SUM(M129:O129)</f>
        <v>-1694369.7576436112</v>
      </c>
      <c r="Q129" s="60">
        <f>IF(L129&gt;0,0,MIN(P$9,-L129)*$M$7+MAX(0,-L129-P$9)*$M$8)</f>
        <v>111099.94946960086</v>
      </c>
      <c r="R129" s="58">
        <f t="shared" si="45"/>
        <v>0</v>
      </c>
      <c r="S129" s="40">
        <f t="shared" si="46"/>
        <v>0</v>
      </c>
      <c r="T129" s="61">
        <f t="shared" si="47"/>
        <v>111099.94946960086</v>
      </c>
      <c r="V129" s="63"/>
      <c r="W129" s="73"/>
      <c r="X129" s="40"/>
      <c r="Y129" s="40"/>
      <c r="Z129" s="40"/>
    </row>
  </sheetData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Employers Reinsurance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Business Uses Of</dc:creator>
  <cp:keywords/>
  <dc:description/>
  <cp:lastModifiedBy>cmarx</cp:lastModifiedBy>
  <cp:lastPrinted>2004-12-29T11:26:06Z</cp:lastPrinted>
  <dcterms:created xsi:type="dcterms:W3CDTF">2004-03-31T13:34:36Z</dcterms:created>
  <dcterms:modified xsi:type="dcterms:W3CDTF">2005-10-04T17:24:49Z</dcterms:modified>
  <cp:category/>
  <cp:version/>
  <cp:contentType/>
  <cp:contentStatus/>
</cp:coreProperties>
</file>