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5940" windowHeight="3165" activeTab="0"/>
  </bookViews>
  <sheets>
    <sheet name="Regression" sheetId="1" r:id="rId1"/>
    <sheet name="ANOVA" sheetId="2" r:id="rId2"/>
    <sheet name="REg Poisson" sheetId="3" r:id="rId3"/>
    <sheet name="REg Poisson (2)" sheetId="4" r:id="rId4"/>
    <sheet name="Sheet5" sheetId="5" r:id="rId5"/>
    <sheet name="REg Anova1" sheetId="6" r:id="rId6"/>
  </sheets>
  <externalReferences>
    <externalReference r:id="rId9"/>
  </externalReferences>
  <definedNames>
    <definedName name="ASOF2">'[1]TITLES'!$A$3</definedName>
  </definedNames>
  <calcPr fullCalcOnLoad="1"/>
</workbook>
</file>

<file path=xl/sharedStrings.xml><?xml version="1.0" encoding="utf-8"?>
<sst xmlns="http://schemas.openxmlformats.org/spreadsheetml/2006/main" count="307" uniqueCount="80">
  <si>
    <t>YEAR</t>
  </si>
  <si>
    <t>Age</t>
  </si>
  <si>
    <t>Cumulative</t>
  </si>
  <si>
    <t>Claims</t>
  </si>
  <si>
    <t>X</t>
  </si>
  <si>
    <t>Y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</si>
  <si>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</si>
  <si>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</si>
  <si>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</si>
  <si>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</si>
  <si>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</si>
  <si>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</si>
  <si>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</si>
  <si>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</si>
  <si>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</si>
  <si>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</si>
  <si>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</si>
  <si>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</si>
  <si>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</si>
  <si>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</si>
  <si>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</si>
  <si>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</si>
  <si>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</si>
  <si>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</si>
  <si>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</si>
  <si>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</si>
  <si>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</si>
  <si>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</si>
  <si>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</si>
  <si>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</si>
  <si>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</si>
  <si>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</si>
  <si>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</si>
  <si>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</si>
  <si>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</si>
  <si>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</si>
  <si>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PROBABILITY OUTPUT</t>
  </si>
  <si>
    <t>Percentile</t>
  </si>
  <si>
    <t>Year97</t>
  </si>
  <si>
    <t>Year98</t>
  </si>
  <si>
    <t>Year99</t>
  </si>
  <si>
    <t>Year00</t>
  </si>
  <si>
    <t>Year01</t>
  </si>
  <si>
    <t>Year02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</si>
  <si>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</si>
  <si>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</si>
  <si>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</si>
  <si>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</si>
  <si>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</si>
  <si>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</si>
  <si>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</si>
  <si>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</si>
  <si>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</si>
  <si>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Source of Variation</t>
  </si>
  <si>
    <t>F crit</t>
  </si>
  <si>
    <t>Between Groups</t>
  </si>
  <si>
    <t>Within Groups</t>
  </si>
  <si>
    <t>Column 3</t>
  </si>
  <si>
    <t>------------------Predicted--------------</t>
  </si>
  <si>
    <t>------------Actual Claims----------</t>
  </si>
  <si>
    <t>DevAge24</t>
  </si>
  <si>
    <t>Devage36</t>
  </si>
  <si>
    <t>X Variable 2</t>
  </si>
  <si>
    <t>ln(Claims)</t>
  </si>
  <si>
    <t>Predicted</t>
  </si>
  <si>
    <t>Adjusted Y</t>
  </si>
  <si>
    <t>Weight</t>
  </si>
  <si>
    <t>Adj 24</t>
  </si>
  <si>
    <t>Adj 36</t>
  </si>
  <si>
    <t>Error</t>
  </si>
  <si>
    <t>LogLiklihood</t>
  </si>
  <si>
    <t>Log Regression</t>
  </si>
  <si>
    <t>Pred1</t>
  </si>
  <si>
    <t>Error1</t>
  </si>
  <si>
    <t>Pred</t>
  </si>
  <si>
    <t>Y2</t>
  </si>
  <si>
    <t>New Pred</t>
  </si>
  <si>
    <t>Devage24</t>
  </si>
  <si>
    <t>Age 2 estimate</t>
  </si>
  <si>
    <t>Age 3 estimate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</si>
</sst>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  <numFmt numFmtId="166" formatCode="_(* #,##0_);_(* \(#,##0\);_(* &quot;-&quot;??_);_(@_)"/>
    <numFmt numFmtId="167" formatCode="0.000_)"/>
    <numFmt numFmtId="168" formatCode="_(* #,##0.000_);_(* \(#,##0.000\);_(* &quot;-&quot;??_);_(@_)"/>
    <numFmt numFmtId="169" formatCode="#,##0.000_);\(#,##0.000\)"/>
    <numFmt numFmtId="170" formatCode="\(0\)"/>
    <numFmt numFmtId="171" formatCode="00000"/>
    <numFmt numFmtId="172" formatCode="0.0"/>
    <numFmt numFmtId="173" formatCode="0.0000"/>
    <numFmt numFmtId="174" formatCode="0.000"/>
    <numFmt numFmtId="175" formatCode="0.00000"/>
    <numFmt numFmtId="176" formatCode="_(* #,##0.000_);_(* \(#,##0.000\);_(* &quot;-&quot;???_);_(@_)"/>
    <numFmt numFmtId="177" formatCode="_(* #,##0.00_);_(* \(#,##0.00\);_(* &quot;-&quot;???_);_(@_)"/>
    <numFmt numFmtId="178" formatCode="_(* #,##0.0_);_(* \(#,##0.0\);_(* &quot;-&quot;???_);_(@_)"/>
  </numFmts>
  <fonts count="4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71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2" fontId="1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 quotePrefix="1">
      <alignment/>
    </xf>
    <xf numFmtId="0" fontId="0" fillId="2" borderId="3" xfId="0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2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72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172" fontId="0" fillId="2" borderId="9" xfId="0" applyNumberFormat="1" applyFill="1" applyBorder="1" applyAlignment="1">
      <alignment/>
    </xf>
    <xf numFmtId="0" fontId="0" fillId="2" borderId="3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Regression!$G$2:$G$9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Regression!$M$26:$M$33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0242062"/>
        <c:axId val="5307647"/>
      </c:scatterChart>
      <c:valAx>
        <c:axId val="602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07647"/>
        <c:crosses val="autoZero"/>
        <c:crossBetween val="midCat"/>
        <c:dispUnits/>
      </c:valAx>
      <c:valAx>
        <c:axId val="5307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42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Regression!$G$2:$G$9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Regression!$H$2:$H$9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Regression!$G$2:$G$9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Regression!$L$26:$L$33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7768824"/>
        <c:axId val="27266233"/>
      </c:scatterChart>
      <c:valAx>
        <c:axId val="477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66233"/>
        <c:crosses val="autoZero"/>
        <c:crossBetween val="midCat"/>
        <c:dispUnits/>
      </c:valAx>
      <c:valAx>
        <c:axId val="27266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68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Regression!$O$26:$O$33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Regression!$P$26:$P$33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4069506"/>
        <c:axId val="61081235"/>
      </c:scatterChart>
      <c:valAx>
        <c:axId val="4406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81235"/>
        <c:crosses val="autoZero"/>
        <c:crossBetween val="midCat"/>
        <c:dispUnits/>
      </c:valAx>
      <c:valAx>
        <c:axId val="610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69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'REg Anova1'!$E$2:$E$19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'REg Anova1'!$L$27:$L$44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2860204"/>
        <c:axId val="48632973"/>
      </c:scatterChart>
      <c:valAx>
        <c:axId val="1286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32973"/>
        <c:crosses val="autoZero"/>
        <c:crossBetween val="midCat"/>
        <c:dispUnits/>
      </c:valAx>
      <c:valAx>
        <c:axId val="4863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60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2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'REg Anova1'!$F$2:$F$19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'REg Anova1'!$L$27:$L$44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35043574"/>
        <c:axId val="46956711"/>
      </c:scatterChart>
      <c:valAx>
        <c:axId val="3504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56711"/>
        <c:crosses val="autoZero"/>
        <c:crossBetween val="midCat"/>
        <c:dispUnits/>
      </c:valAx>
      <c:valAx>
        <c:axId val="46956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043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'REg Anova1'!$E$2:$E$19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'REg Anova1'!$D$2:$D$19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'REg Anova1'!$E$2:$E$19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'REg Anova1'!$K$27:$K$44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9957216"/>
        <c:axId val="45397217"/>
      </c:scatterChart>
      <c:valAx>
        <c:axId val="1995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97217"/>
        <c:crosses val="autoZero"/>
        <c:crossBetween val="midCat"/>
        <c:dispUnits/>
      </c:valAx>
      <c:valAx>
        <c:axId val="4539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57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2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'REg Anova1'!$F$2:$F$19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'REg Anova1'!$D$2:$D$19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'REg Anova1'!$F$2:$F$19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'REg Anova1'!$K$27:$K$44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5921770"/>
        <c:axId val="53295931"/>
      </c:scatterChart>
      <c:val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95931"/>
        <c:crosses val="autoZero"/>
        <c:crossBetween val="midCat"/>
        <c:dispUnits/>
      </c:valAx>
      <c:valAx>
        <c:axId val="53295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'REg Anova1'!$N$27:$N$44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'REg Anova1'!$O$27:$O$44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9901332"/>
        <c:axId val="22003125"/>
      </c:scatterChart>
      <c:val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03125"/>
        <c:crosses val="autoZero"/>
        <c:crossBetween val="midCat"/>
        <c:dispUnits/>
      </c:valAx>
      <c:valAx>
        <c:axId val="22003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01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25</xdr:col>
      <xdr:colOff>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11582400" y="161925"/>
        <a:ext cx="36576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26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12192000" y="4953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561975</xdr:colOff>
      <xdr:row>14</xdr:row>
      <xdr:rowOff>114300</xdr:rowOff>
    </xdr:from>
    <xdr:to>
      <xdr:col>26</xdr:col>
      <xdr:colOff>561975</xdr:colOff>
      <xdr:row>29</xdr:row>
      <xdr:rowOff>76200</xdr:rowOff>
    </xdr:to>
    <xdr:graphicFrame>
      <xdr:nvGraphicFramePr>
        <xdr:cNvPr id="3" name="Chart 3"/>
        <xdr:cNvGraphicFramePr/>
      </xdr:nvGraphicFramePr>
      <xdr:xfrm>
        <a:off x="12753975" y="240982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24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11839575" y="171450"/>
        <a:ext cx="365760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</xdr:row>
      <xdr:rowOff>0</xdr:rowOff>
    </xdr:from>
    <xdr:to>
      <xdr:col>25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12449175" y="51435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5</xdr:row>
      <xdr:rowOff>0</xdr:rowOff>
    </xdr:from>
    <xdr:to>
      <xdr:col>26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13058775" y="838200"/>
        <a:ext cx="36576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7</xdr:row>
      <xdr:rowOff>0</xdr:rowOff>
    </xdr:from>
    <xdr:to>
      <xdr:col>27</xdr:col>
      <xdr:colOff>0</xdr:colOff>
      <xdr:row>17</xdr:row>
      <xdr:rowOff>0</xdr:rowOff>
    </xdr:to>
    <xdr:graphicFrame>
      <xdr:nvGraphicFramePr>
        <xdr:cNvPr id="4" name="Chart 4"/>
        <xdr:cNvGraphicFramePr/>
      </xdr:nvGraphicFramePr>
      <xdr:xfrm>
        <a:off x="13668375" y="1162050"/>
        <a:ext cx="365760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28</xdr:col>
      <xdr:colOff>0</xdr:colOff>
      <xdr:row>19</xdr:row>
      <xdr:rowOff>0</xdr:rowOff>
    </xdr:to>
    <xdr:graphicFrame>
      <xdr:nvGraphicFramePr>
        <xdr:cNvPr id="5" name="Chart 5"/>
        <xdr:cNvGraphicFramePr/>
      </xdr:nvGraphicFramePr>
      <xdr:xfrm>
        <a:off x="14277975" y="1495425"/>
        <a:ext cx="36576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mily%20Steak%20House\Family%20Steak%20Houses%20of%20FL%20Reserves.WC.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EX1"/>
      <sheetName val="EX2"/>
      <sheetName val="EX3"/>
      <sheetName val="EX4"/>
      <sheetName val="EX5"/>
      <sheetName val="EX6"/>
      <sheetName val="EX7"/>
      <sheetName val="EX8"/>
      <sheetName val="EX9"/>
      <sheetName val="EX10"/>
      <sheetName val="EX11 Gross Inc. Triag."/>
      <sheetName val="EX12 Gross Paid Triag."/>
      <sheetName val="EX13.8MONTH.COMPARE"/>
      <sheetName val="CHT1"/>
      <sheetName val="CHT2"/>
      <sheetName val="CHT3"/>
      <sheetName val="CHT5.WC.Excess"/>
      <sheetName val="APP.A.WC.PAYOUT.THRU.12.31.04"/>
    </sheetNames>
    <sheetDataSet>
      <sheetData sheetId="0">
        <row r="3">
          <cell r="A3" t="str">
            <v>10/31/03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33"/>
  <sheetViews>
    <sheetView tabSelected="1" workbookViewId="0" topLeftCell="A1">
      <selection activeCell="C11" sqref="C1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F1" t="s">
        <v>6</v>
      </c>
      <c r="G1" t="s">
        <v>4</v>
      </c>
      <c r="H1" t="s">
        <v>5</v>
      </c>
    </row>
    <row r="2" spans="1:11" ht="12.75">
      <c r="A2">
        <v>1995</v>
      </c>
      <c r="B2">
        <v>1</v>
      </c>
      <c r="C2">
        <v>116</v>
      </c>
      <c r="D2">
        <v>116</v>
      </c>
      <c r="F2">
        <v>1995</v>
      </c>
      <c r="G2">
        <v>116</v>
      </c>
      <c r="H2">
        <v>23</v>
      </c>
      <c r="K2" t="s">
        <v>7</v>
      </c>
    </row>
    <row r="3" spans="1:8" ht="13.5" thickBot="1">
      <c r="A3">
        <v>1996</v>
      </c>
      <c r="B3">
        <v>1</v>
      </c>
      <c r="C3">
        <v>99</v>
      </c>
      <c r="D3">
        <v>99</v>
      </c>
      <c r="F3">
        <v>1996</v>
      </c>
      <c r="G3">
        <v>99</v>
      </c>
      <c r="H3">
        <v>22</v>
      </c>
    </row>
    <row r="4" spans="1:12" ht="12.75">
      <c r="A4">
        <v>1997</v>
      </c>
      <c r="B4">
        <v>1</v>
      </c>
      <c r="C4">
        <v>74</v>
      </c>
      <c r="D4">
        <v>74</v>
      </c>
      <c r="F4">
        <v>1997</v>
      </c>
      <c r="G4">
        <v>74</v>
      </c>
      <c r="H4">
        <v>25</v>
      </c>
      <c r="K4" s="4" t="s">
        <v>8</v>
      </c>
      <c r="L4" s="4"/>
    </row>
    <row r="5" spans="1:12" ht="12.75">
      <c r="A5">
        <v>1998</v>
      </c>
      <c r="B5">
        <v>1</v>
      </c>
      <c r="C5">
        <v>168</v>
      </c>
      <c r="D5">
        <v>168</v>
      </c>
      <c r="F5">
        <v>1998</v>
      </c>
      <c r="G5">
        <v>168</v>
      </c>
      <c r="H5">
        <v>33</v>
      </c>
      <c r="K5" s="1" t="s">
        <v>9</v>
      </c>
      <c r="L5" s="1">
        <v>0.5088082711331956</v>
      </c>
    </row>
    <row r="6" spans="1:12" ht="12.75">
      <c r="A6">
        <v>1999</v>
      </c>
      <c r="B6">
        <v>1</v>
      </c>
      <c r="C6">
        <v>117</v>
      </c>
      <c r="D6">
        <v>117</v>
      </c>
      <c r="F6">
        <v>1999</v>
      </c>
      <c r="G6">
        <v>117</v>
      </c>
      <c r="H6">
        <v>42</v>
      </c>
      <c r="K6" s="1" t="s">
        <v>10</v>
      </c>
      <c r="L6" s="1">
        <v>0.25888585677355147</v>
      </c>
    </row>
    <row r="7" spans="1:12" ht="12.75">
      <c r="A7">
        <v>2000</v>
      </c>
      <c r="B7">
        <v>1</v>
      </c>
      <c r="C7">
        <v>102</v>
      </c>
      <c r="D7">
        <v>102</v>
      </c>
      <c r="F7">
        <v>2000</v>
      </c>
      <c r="G7">
        <v>102</v>
      </c>
      <c r="H7">
        <v>50</v>
      </c>
      <c r="K7" s="1" t="s">
        <v>11</v>
      </c>
      <c r="L7" s="1">
        <v>0.13536683290247672</v>
      </c>
    </row>
    <row r="8" spans="1:12" ht="12.75">
      <c r="A8">
        <v>2001</v>
      </c>
      <c r="B8">
        <v>1</v>
      </c>
      <c r="C8">
        <v>185</v>
      </c>
      <c r="D8">
        <v>185</v>
      </c>
      <c r="F8">
        <v>2001</v>
      </c>
      <c r="G8">
        <v>185</v>
      </c>
      <c r="H8">
        <v>0</v>
      </c>
      <c r="K8" s="1" t="s">
        <v>12</v>
      </c>
      <c r="L8" s="1">
        <v>14.413311842639214</v>
      </c>
    </row>
    <row r="9" spans="1:12" ht="13.5" thickBot="1">
      <c r="A9">
        <v>2002</v>
      </c>
      <c r="B9">
        <v>1</v>
      </c>
      <c r="C9">
        <v>170</v>
      </c>
      <c r="D9">
        <v>170</v>
      </c>
      <c r="F9">
        <v>2002</v>
      </c>
      <c r="G9">
        <v>170</v>
      </c>
      <c r="H9">
        <v>16</v>
      </c>
      <c r="K9" s="2" t="s">
        <v>13</v>
      </c>
      <c r="L9" s="2">
        <v>8</v>
      </c>
    </row>
    <row r="10" spans="1:4" ht="12.75">
      <c r="A10">
        <v>2003</v>
      </c>
      <c r="B10">
        <v>1</v>
      </c>
      <c r="C10">
        <v>171</v>
      </c>
      <c r="D10">
        <v>171</v>
      </c>
    </row>
    <row r="11" spans="1:11" ht="13.5" thickBot="1">
      <c r="A11">
        <v>1995</v>
      </c>
      <c r="B11">
        <v>2</v>
      </c>
      <c r="C11">
        <v>139</v>
      </c>
      <c r="D11">
        <v>23</v>
      </c>
      <c r="K11" t="s">
        <v>14</v>
      </c>
    </row>
    <row r="12" spans="1:16" ht="12.75">
      <c r="A12">
        <v>1996</v>
      </c>
      <c r="B12">
        <v>2</v>
      </c>
      <c r="C12">
        <v>121</v>
      </c>
      <c r="D12">
        <v>22</v>
      </c>
      <c r="K12" s="3"/>
      <c r="L12" s="3" t="s">
        <v>19</v>
      </c>
      <c r="M12" s="3" t="s">
        <v>20</v>
      </c>
      <c r="N12" s="3" t="s">
        <v>21</v>
      </c>
      <c r="O12" s="3" t="s">
        <v>22</v>
      </c>
      <c r="P12" s="3" t="s">
        <v>23</v>
      </c>
    </row>
    <row r="13" spans="1:16" ht="12.75">
      <c r="A13">
        <v>1997</v>
      </c>
      <c r="B13">
        <v>2</v>
      </c>
      <c r="C13">
        <v>99</v>
      </c>
      <c r="D13">
        <v>25</v>
      </c>
      <c r="K13" s="1" t="s">
        <v>15</v>
      </c>
      <c r="L13" s="1">
        <v>1</v>
      </c>
      <c r="M13" s="1">
        <v>435.41365036101683</v>
      </c>
      <c r="N13" s="1">
        <v>435.41365036101683</v>
      </c>
      <c r="O13" s="1">
        <v>2.0959189010736377</v>
      </c>
      <c r="P13" s="1">
        <v>0.1978505893069703</v>
      </c>
    </row>
    <row r="14" spans="1:16" ht="12.75">
      <c r="A14">
        <v>1998</v>
      </c>
      <c r="B14">
        <v>2</v>
      </c>
      <c r="C14">
        <v>201</v>
      </c>
      <c r="D14">
        <v>33</v>
      </c>
      <c r="K14" s="1" t="s">
        <v>16</v>
      </c>
      <c r="L14" s="1">
        <v>6</v>
      </c>
      <c r="M14" s="1">
        <v>1246.4613496389832</v>
      </c>
      <c r="N14" s="1">
        <v>207.74355827316387</v>
      </c>
      <c r="O14" s="1"/>
      <c r="P14" s="1"/>
    </row>
    <row r="15" spans="1:16" ht="13.5" thickBot="1">
      <c r="A15">
        <v>1999</v>
      </c>
      <c r="B15">
        <v>2</v>
      </c>
      <c r="C15">
        <v>159</v>
      </c>
      <c r="D15">
        <v>42</v>
      </c>
      <c r="K15" s="2" t="s">
        <v>17</v>
      </c>
      <c r="L15" s="2">
        <v>7</v>
      </c>
      <c r="M15" s="2">
        <v>1681.875</v>
      </c>
      <c r="N15" s="2"/>
      <c r="O15" s="2"/>
      <c r="P15" s="2"/>
    </row>
    <row r="16" spans="1:4" ht="13.5" thickBot="1">
      <c r="A16">
        <v>2000</v>
      </c>
      <c r="B16">
        <v>2</v>
      </c>
      <c r="C16">
        <v>152</v>
      </c>
      <c r="D16">
        <v>50</v>
      </c>
    </row>
    <row r="17" spans="1:19" ht="12.75">
      <c r="A17">
        <v>2001</v>
      </c>
      <c r="B17">
        <v>2</v>
      </c>
      <c r="C17">
        <v>185</v>
      </c>
      <c r="D17">
        <v>0</v>
      </c>
      <c r="K17" s="3"/>
      <c r="L17" s="3" t="s">
        <v>24</v>
      </c>
      <c r="M17" s="3" t="s">
        <v>12</v>
      </c>
      <c r="N17" s="3" t="s">
        <v>25</v>
      </c>
      <c r="O17" s="3" t="s">
        <v>26</v>
      </c>
      <c r="P17" s="3" t="s">
        <v>27</v>
      </c>
      <c r="Q17" s="3" t="s">
        <v>28</v>
      </c>
      <c r="R17" s="3" t="s">
        <v>29</v>
      </c>
      <c r="S17" s="3" t="s">
        <v>30</v>
      </c>
    </row>
    <row r="18" spans="1:19" ht="12.75">
      <c r="A18">
        <v>2002</v>
      </c>
      <c r="B18">
        <v>2</v>
      </c>
      <c r="C18">
        <v>186</v>
      </c>
      <c r="D18">
        <v>16</v>
      </c>
      <c r="K18" s="1" t="s">
        <v>18</v>
      </c>
      <c r="L18" s="1">
        <v>51.667212154048585</v>
      </c>
      <c r="M18" s="1">
        <v>18.19830281254744</v>
      </c>
      <c r="N18" s="1">
        <v>2.839122564683607</v>
      </c>
      <c r="O18" s="1">
        <v>0.029601023252605992</v>
      </c>
      <c r="P18" s="1">
        <v>7.137536766313254</v>
      </c>
      <c r="Q18" s="1">
        <v>96.19688754178392</v>
      </c>
      <c r="R18" s="1">
        <v>7.137536766313254</v>
      </c>
      <c r="S18" s="1">
        <v>96.19688754178392</v>
      </c>
    </row>
    <row r="19" spans="1:19" ht="13.5" thickBot="1">
      <c r="A19">
        <v>1995</v>
      </c>
      <c r="B19">
        <v>3</v>
      </c>
      <c r="C19">
        <v>140</v>
      </c>
      <c r="D19">
        <v>1</v>
      </c>
      <c r="K19" s="2" t="s">
        <v>31</v>
      </c>
      <c r="L19" s="2">
        <v>-0.1962538285474187</v>
      </c>
      <c r="M19" s="2">
        <v>0.135559794154746</v>
      </c>
      <c r="N19" s="2">
        <v>-1.447728876921932</v>
      </c>
      <c r="O19" s="2">
        <v>0.1978505893069702</v>
      </c>
      <c r="P19" s="2">
        <v>-0.5279569379811752</v>
      </c>
      <c r="Q19" s="2">
        <v>0.1354492808863377</v>
      </c>
      <c r="R19" s="2">
        <v>-0.5279569379811752</v>
      </c>
      <c r="S19" s="2">
        <v>0.1354492808863377</v>
      </c>
    </row>
    <row r="20" spans="1:4" ht="12.75">
      <c r="A20">
        <v>1996</v>
      </c>
      <c r="B20">
        <v>3</v>
      </c>
      <c r="C20">
        <v>121</v>
      </c>
      <c r="D20">
        <v>0</v>
      </c>
    </row>
    <row r="21" spans="1:4" ht="12.75">
      <c r="A21">
        <v>1997</v>
      </c>
      <c r="B21">
        <v>3</v>
      </c>
      <c r="C21">
        <v>99</v>
      </c>
      <c r="D21">
        <v>0</v>
      </c>
    </row>
    <row r="22" spans="1:4" ht="12.75">
      <c r="A22">
        <v>1998</v>
      </c>
      <c r="B22">
        <v>3</v>
      </c>
      <c r="C22">
        <v>204</v>
      </c>
      <c r="D22">
        <v>3</v>
      </c>
    </row>
    <row r="23" spans="1:15" ht="12.75">
      <c r="A23">
        <v>1999</v>
      </c>
      <c r="B23">
        <v>3</v>
      </c>
      <c r="C23">
        <v>165</v>
      </c>
      <c r="D23">
        <v>6</v>
      </c>
      <c r="K23" t="s">
        <v>32</v>
      </c>
      <c r="O23" t="s">
        <v>36</v>
      </c>
    </row>
    <row r="24" spans="1:4" ht="13.5" thickBot="1">
      <c r="A24">
        <v>2000</v>
      </c>
      <c r="B24">
        <v>3</v>
      </c>
      <c r="C24">
        <v>152</v>
      </c>
      <c r="D24">
        <v>0</v>
      </c>
    </row>
    <row r="25" spans="1:16" ht="12.75">
      <c r="A25">
        <v>1995</v>
      </c>
      <c r="B25">
        <v>4</v>
      </c>
      <c r="C25">
        <v>140</v>
      </c>
      <c r="D25">
        <v>0</v>
      </c>
      <c r="K25" s="3" t="s">
        <v>33</v>
      </c>
      <c r="L25" s="3" t="s">
        <v>34</v>
      </c>
      <c r="M25" s="3" t="s">
        <v>35</v>
      </c>
      <c r="O25" s="3" t="s">
        <v>37</v>
      </c>
      <c r="P25" s="3" t="s">
        <v>5</v>
      </c>
    </row>
    <row r="26" spans="1:16" ht="12.75">
      <c r="A26">
        <v>1996</v>
      </c>
      <c r="B26">
        <v>4</v>
      </c>
      <c r="C26">
        <v>121</v>
      </c>
      <c r="D26">
        <v>0</v>
      </c>
      <c r="K26" s="1">
        <v>1</v>
      </c>
      <c r="L26" s="1">
        <v>28.901768042548014</v>
      </c>
      <c r="M26" s="1">
        <v>-5.901768042548014</v>
      </c>
      <c r="O26" s="1">
        <v>6.25</v>
      </c>
      <c r="P26" s="1">
        <v>0</v>
      </c>
    </row>
    <row r="27" spans="1:16" ht="12.75">
      <c r="A27">
        <v>1997</v>
      </c>
      <c r="B27">
        <v>4</v>
      </c>
      <c r="C27">
        <v>99</v>
      </c>
      <c r="D27">
        <v>0</v>
      </c>
      <c r="K27" s="1">
        <v>2</v>
      </c>
      <c r="L27" s="1">
        <v>32.23808312785413</v>
      </c>
      <c r="M27" s="1">
        <v>-10.238083127854132</v>
      </c>
      <c r="O27" s="1">
        <v>18.75</v>
      </c>
      <c r="P27" s="1">
        <v>16</v>
      </c>
    </row>
    <row r="28" spans="1:16" ht="12.75">
      <c r="A28">
        <v>1998</v>
      </c>
      <c r="B28">
        <v>4</v>
      </c>
      <c r="C28">
        <v>204</v>
      </c>
      <c r="D28">
        <v>0</v>
      </c>
      <c r="K28" s="1">
        <v>3</v>
      </c>
      <c r="L28" s="1">
        <v>37.1444288415396</v>
      </c>
      <c r="M28" s="1">
        <v>-12.1444288415396</v>
      </c>
      <c r="O28" s="1">
        <v>31.25</v>
      </c>
      <c r="P28" s="1">
        <v>22</v>
      </c>
    </row>
    <row r="29" spans="1:16" ht="12.75">
      <c r="A29">
        <v>1999</v>
      </c>
      <c r="B29">
        <v>4</v>
      </c>
      <c r="C29">
        <v>165</v>
      </c>
      <c r="D29">
        <v>0</v>
      </c>
      <c r="K29" s="1">
        <v>4</v>
      </c>
      <c r="L29" s="1">
        <v>18.69656895808224</v>
      </c>
      <c r="M29" s="1">
        <v>14.303431041917761</v>
      </c>
      <c r="O29" s="1">
        <v>43.75</v>
      </c>
      <c r="P29" s="1">
        <v>23</v>
      </c>
    </row>
    <row r="30" spans="1:16" ht="12.75">
      <c r="A30">
        <v>2000</v>
      </c>
      <c r="B30">
        <v>4</v>
      </c>
      <c r="C30">
        <v>152</v>
      </c>
      <c r="D30">
        <v>0</v>
      </c>
      <c r="K30" s="1">
        <v>5</v>
      </c>
      <c r="L30" s="1">
        <v>28.705514214000594</v>
      </c>
      <c r="M30" s="1">
        <v>13.294485785999406</v>
      </c>
      <c r="O30" s="1">
        <v>56.25</v>
      </c>
      <c r="P30" s="1">
        <v>25</v>
      </c>
    </row>
    <row r="31" spans="1:16" ht="12.75">
      <c r="A31">
        <v>1998</v>
      </c>
      <c r="B31">
        <v>5</v>
      </c>
      <c r="C31">
        <v>204</v>
      </c>
      <c r="D31">
        <v>0</v>
      </c>
      <c r="K31" s="1">
        <v>6</v>
      </c>
      <c r="L31" s="1">
        <v>31.649321642211877</v>
      </c>
      <c r="M31" s="1">
        <v>18.350678357788123</v>
      </c>
      <c r="O31" s="1">
        <v>68.75</v>
      </c>
      <c r="P31" s="1">
        <v>33</v>
      </c>
    </row>
    <row r="32" spans="1:16" ht="12.75">
      <c r="A32">
        <v>1999</v>
      </c>
      <c r="B32">
        <v>5</v>
      </c>
      <c r="C32">
        <v>165</v>
      </c>
      <c r="D32">
        <v>0</v>
      </c>
      <c r="K32" s="1">
        <v>7</v>
      </c>
      <c r="L32" s="1">
        <v>15.36025387277612</v>
      </c>
      <c r="M32" s="1">
        <v>-15.36025387277612</v>
      </c>
      <c r="O32" s="1">
        <v>81.25</v>
      </c>
      <c r="P32" s="1">
        <v>42</v>
      </c>
    </row>
    <row r="33" spans="1:16" ht="13.5" thickBot="1">
      <c r="A33">
        <v>2001</v>
      </c>
      <c r="B33">
        <v>5</v>
      </c>
      <c r="C33">
        <v>152</v>
      </c>
      <c r="D33">
        <v>0</v>
      </c>
      <c r="K33" s="2">
        <v>8</v>
      </c>
      <c r="L33" s="2">
        <v>18.304061300987406</v>
      </c>
      <c r="M33" s="2">
        <v>-2.3040613009874065</v>
      </c>
      <c r="O33" s="2">
        <v>93.75</v>
      </c>
      <c r="P33" s="2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59"/>
  <sheetViews>
    <sheetView workbookViewId="0" topLeftCell="A29">
      <selection activeCell="A48" sqref="A48"/>
    </sheetView>
  </sheetViews>
  <sheetFormatPr defaultColWidth="9.140625" defaultRowHeight="12.75"/>
  <cols>
    <col min="10" max="10" width="9.57421875" style="0" bestFit="1" customWidth="1"/>
    <col min="11" max="13" width="9.28125" style="0" bestFit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F1" s="5" t="s">
        <v>38</v>
      </c>
      <c r="G1" s="5" t="s">
        <v>39</v>
      </c>
      <c r="H1" s="5" t="s">
        <v>40</v>
      </c>
      <c r="I1" s="5" t="s">
        <v>41</v>
      </c>
      <c r="J1" s="5" t="s">
        <v>42</v>
      </c>
      <c r="K1" s="5" t="s">
        <v>43</v>
      </c>
      <c r="L1" s="5" t="s">
        <v>38</v>
      </c>
    </row>
    <row r="2" spans="1:4" ht="12.75">
      <c r="A2">
        <v>1997</v>
      </c>
      <c r="B2">
        <v>1</v>
      </c>
      <c r="C2">
        <v>74</v>
      </c>
      <c r="D2">
        <v>74</v>
      </c>
    </row>
    <row r="3" spans="1:4" ht="12.75">
      <c r="A3">
        <v>1997</v>
      </c>
      <c r="B3">
        <v>2</v>
      </c>
      <c r="C3">
        <v>99</v>
      </c>
      <c r="D3">
        <v>25</v>
      </c>
    </row>
    <row r="4" spans="1:4" ht="12.75">
      <c r="A4">
        <v>1997</v>
      </c>
      <c r="B4">
        <v>3</v>
      </c>
      <c r="C4">
        <v>99</v>
      </c>
      <c r="D4">
        <v>0</v>
      </c>
    </row>
    <row r="5" spans="1:4" ht="12.75">
      <c r="A5">
        <v>1997</v>
      </c>
      <c r="B5">
        <v>4</v>
      </c>
      <c r="C5">
        <v>99</v>
      </c>
      <c r="D5">
        <v>0</v>
      </c>
    </row>
    <row r="6" spans="1:4" ht="12.75">
      <c r="A6">
        <v>1998</v>
      </c>
      <c r="B6">
        <v>1</v>
      </c>
      <c r="C6">
        <v>168</v>
      </c>
      <c r="D6">
        <v>168</v>
      </c>
    </row>
    <row r="7" spans="1:4" ht="12.75">
      <c r="A7">
        <v>1998</v>
      </c>
      <c r="B7">
        <v>2</v>
      </c>
      <c r="C7">
        <v>201</v>
      </c>
      <c r="D7">
        <v>33</v>
      </c>
    </row>
    <row r="8" spans="1:4" ht="12.75">
      <c r="A8">
        <v>1998</v>
      </c>
      <c r="B8">
        <v>3</v>
      </c>
      <c r="C8">
        <v>204</v>
      </c>
      <c r="D8">
        <v>3</v>
      </c>
    </row>
    <row r="9" spans="1:4" ht="12.75">
      <c r="A9">
        <v>1998</v>
      </c>
      <c r="B9">
        <v>4</v>
      </c>
      <c r="C9">
        <v>204</v>
      </c>
      <c r="D9">
        <v>0</v>
      </c>
    </row>
    <row r="10" spans="1:4" ht="12.75">
      <c r="A10">
        <v>1998</v>
      </c>
      <c r="B10">
        <v>5</v>
      </c>
      <c r="C10">
        <v>204</v>
      </c>
      <c r="D10">
        <v>0</v>
      </c>
    </row>
    <row r="11" spans="1:4" ht="12.75">
      <c r="A11">
        <v>1999</v>
      </c>
      <c r="B11">
        <v>1</v>
      </c>
      <c r="C11">
        <v>117</v>
      </c>
      <c r="D11">
        <v>117</v>
      </c>
    </row>
    <row r="12" spans="1:4" ht="12.75">
      <c r="A12">
        <v>1999</v>
      </c>
      <c r="B12">
        <v>2</v>
      </c>
      <c r="C12">
        <v>159</v>
      </c>
      <c r="D12">
        <v>42</v>
      </c>
    </row>
    <row r="13" spans="1:4" ht="12.75">
      <c r="A13">
        <v>1999</v>
      </c>
      <c r="B13">
        <v>3</v>
      </c>
      <c r="C13">
        <v>165</v>
      </c>
      <c r="D13">
        <v>6</v>
      </c>
    </row>
    <row r="14" spans="1:4" ht="12.75">
      <c r="A14">
        <v>1999</v>
      </c>
      <c r="B14">
        <v>4</v>
      </c>
      <c r="C14">
        <v>165</v>
      </c>
      <c r="D14">
        <v>0</v>
      </c>
    </row>
    <row r="15" spans="1:4" ht="12.75">
      <c r="A15">
        <v>1999</v>
      </c>
      <c r="B15">
        <v>5</v>
      </c>
      <c r="C15">
        <v>165</v>
      </c>
      <c r="D15">
        <v>0</v>
      </c>
    </row>
    <row r="16" spans="1:4" ht="12.75">
      <c r="A16">
        <v>2000</v>
      </c>
      <c r="B16">
        <v>1</v>
      </c>
      <c r="C16">
        <v>102</v>
      </c>
      <c r="D16">
        <v>102</v>
      </c>
    </row>
    <row r="17" spans="1:4" ht="12.75">
      <c r="A17">
        <v>2000</v>
      </c>
      <c r="B17">
        <v>2</v>
      </c>
      <c r="C17">
        <v>152</v>
      </c>
      <c r="D17">
        <v>50</v>
      </c>
    </row>
    <row r="18" spans="1:4" ht="12.75">
      <c r="A18">
        <v>2000</v>
      </c>
      <c r="B18">
        <v>3</v>
      </c>
      <c r="C18">
        <v>152</v>
      </c>
      <c r="D18">
        <v>0</v>
      </c>
    </row>
    <row r="19" spans="1:4" ht="12.75">
      <c r="A19">
        <v>2000</v>
      </c>
      <c r="B19">
        <v>4</v>
      </c>
      <c r="C19">
        <v>152</v>
      </c>
      <c r="D19">
        <v>0</v>
      </c>
    </row>
    <row r="20" spans="1:4" ht="12.75">
      <c r="A20">
        <v>2001</v>
      </c>
      <c r="B20">
        <v>1</v>
      </c>
      <c r="C20">
        <v>185</v>
      </c>
      <c r="D20">
        <v>185</v>
      </c>
    </row>
    <row r="21" spans="1:4" ht="12.75">
      <c r="A21">
        <v>2001</v>
      </c>
      <c r="B21">
        <v>2</v>
      </c>
      <c r="C21">
        <v>185</v>
      </c>
      <c r="D21">
        <v>0</v>
      </c>
    </row>
    <row r="22" spans="1:4" ht="12.75">
      <c r="A22">
        <v>2001</v>
      </c>
      <c r="B22">
        <v>5</v>
      </c>
      <c r="C22">
        <v>152</v>
      </c>
      <c r="D22">
        <v>0</v>
      </c>
    </row>
    <row r="23" spans="1:4" ht="12.75">
      <c r="A23">
        <v>2002</v>
      </c>
      <c r="B23">
        <v>1</v>
      </c>
      <c r="C23">
        <v>170</v>
      </c>
      <c r="D23">
        <v>170</v>
      </c>
    </row>
    <row r="24" spans="1:4" ht="12.75">
      <c r="A24">
        <v>2002</v>
      </c>
      <c r="B24">
        <v>2</v>
      </c>
      <c r="C24">
        <v>186</v>
      </c>
      <c r="D24">
        <v>16</v>
      </c>
    </row>
    <row r="25" spans="1:4" ht="12.75">
      <c r="A25">
        <v>2003</v>
      </c>
      <c r="B25">
        <v>1</v>
      </c>
      <c r="C25">
        <v>171</v>
      </c>
      <c r="D25">
        <v>171</v>
      </c>
    </row>
    <row r="34" spans="7:12" ht="12.75">
      <c r="G34" s="18" t="s">
        <v>59</v>
      </c>
      <c r="H34" s="7"/>
      <c r="I34" s="7"/>
      <c r="J34" s="18" t="s">
        <v>58</v>
      </c>
      <c r="K34" s="7"/>
      <c r="L34" s="7"/>
    </row>
    <row r="35" spans="1:12" ht="13.5" thickBot="1">
      <c r="A35" t="s">
        <v>0</v>
      </c>
      <c r="B35" t="s">
        <v>1</v>
      </c>
      <c r="C35" t="s">
        <v>2</v>
      </c>
      <c r="D35" t="s">
        <v>3</v>
      </c>
      <c r="G35" s="19">
        <v>12</v>
      </c>
      <c r="H35" s="19">
        <v>24</v>
      </c>
      <c r="I35" s="19">
        <v>36</v>
      </c>
      <c r="J35" s="19">
        <v>12</v>
      </c>
      <c r="K35" s="19">
        <v>24</v>
      </c>
      <c r="L35" s="19">
        <v>36</v>
      </c>
    </row>
    <row r="36" spans="1:12" ht="13.5" thickTop="1">
      <c r="A36">
        <v>1998</v>
      </c>
      <c r="B36">
        <v>1</v>
      </c>
      <c r="C36">
        <v>168</v>
      </c>
      <c r="D36">
        <v>168</v>
      </c>
      <c r="E36">
        <v>25</v>
      </c>
      <c r="G36" s="7">
        <v>168</v>
      </c>
      <c r="H36" s="7">
        <v>25</v>
      </c>
      <c r="I36" s="7">
        <v>1</v>
      </c>
      <c r="J36" s="20">
        <f aca="true" t="shared" si="0" ref="J36:J41">$J$48</f>
        <v>152.16666666666666</v>
      </c>
      <c r="K36" s="20">
        <f aca="true" t="shared" si="1" ref="K36:K41">$J$49</f>
        <v>27.666666666666668</v>
      </c>
      <c r="L36" s="20">
        <f aca="true" t="shared" si="2" ref="L36:L41">$J$50</f>
        <v>1.6666666666666667</v>
      </c>
    </row>
    <row r="37" spans="1:12" ht="12.75">
      <c r="A37">
        <v>1999</v>
      </c>
      <c r="B37">
        <v>1</v>
      </c>
      <c r="C37">
        <v>117</v>
      </c>
      <c r="D37">
        <v>117</v>
      </c>
      <c r="E37">
        <v>33</v>
      </c>
      <c r="G37" s="7">
        <v>117</v>
      </c>
      <c r="H37" s="7">
        <v>33</v>
      </c>
      <c r="I37" s="7">
        <v>0</v>
      </c>
      <c r="J37" s="20">
        <f t="shared" si="0"/>
        <v>152.16666666666666</v>
      </c>
      <c r="K37" s="20">
        <f t="shared" si="1"/>
        <v>27.666666666666668</v>
      </c>
      <c r="L37" s="20">
        <f t="shared" si="2"/>
        <v>1.6666666666666667</v>
      </c>
    </row>
    <row r="38" spans="1:12" ht="12.75">
      <c r="A38">
        <v>2000</v>
      </c>
      <c r="B38">
        <v>1</v>
      </c>
      <c r="C38">
        <v>102</v>
      </c>
      <c r="D38">
        <v>102</v>
      </c>
      <c r="E38">
        <v>42</v>
      </c>
      <c r="G38" s="7">
        <v>102</v>
      </c>
      <c r="H38" s="7">
        <v>42</v>
      </c>
      <c r="I38" s="7">
        <v>0</v>
      </c>
      <c r="J38" s="20">
        <f t="shared" si="0"/>
        <v>152.16666666666666</v>
      </c>
      <c r="K38" s="20">
        <f t="shared" si="1"/>
        <v>27.666666666666668</v>
      </c>
      <c r="L38" s="20">
        <f t="shared" si="2"/>
        <v>1.6666666666666667</v>
      </c>
    </row>
    <row r="39" spans="1:12" ht="12.75">
      <c r="A39">
        <v>2001</v>
      </c>
      <c r="B39">
        <v>1</v>
      </c>
      <c r="C39">
        <v>185</v>
      </c>
      <c r="D39">
        <v>185</v>
      </c>
      <c r="E39">
        <v>50</v>
      </c>
      <c r="G39" s="7">
        <v>185</v>
      </c>
      <c r="H39" s="7">
        <v>50</v>
      </c>
      <c r="I39" s="7">
        <v>3</v>
      </c>
      <c r="J39" s="20">
        <f t="shared" si="0"/>
        <v>152.16666666666666</v>
      </c>
      <c r="K39" s="20">
        <f t="shared" si="1"/>
        <v>27.666666666666668</v>
      </c>
      <c r="L39" s="20">
        <f t="shared" si="2"/>
        <v>1.6666666666666667</v>
      </c>
    </row>
    <row r="40" spans="1:12" ht="12.75">
      <c r="A40">
        <v>2002</v>
      </c>
      <c r="B40">
        <v>1</v>
      </c>
      <c r="C40">
        <v>170</v>
      </c>
      <c r="D40">
        <v>170</v>
      </c>
      <c r="E40">
        <v>0</v>
      </c>
      <c r="G40" s="7">
        <v>170</v>
      </c>
      <c r="H40" s="7">
        <v>0</v>
      </c>
      <c r="I40" s="7">
        <v>6</v>
      </c>
      <c r="J40" s="20">
        <f t="shared" si="0"/>
        <v>152.16666666666666</v>
      </c>
      <c r="K40" s="20">
        <f t="shared" si="1"/>
        <v>27.666666666666668</v>
      </c>
      <c r="L40" s="20">
        <f t="shared" si="2"/>
        <v>1.6666666666666667</v>
      </c>
    </row>
    <row r="41" spans="1:12" ht="12.75">
      <c r="A41">
        <v>2003</v>
      </c>
      <c r="B41">
        <v>1</v>
      </c>
      <c r="C41">
        <v>171</v>
      </c>
      <c r="D41">
        <v>171</v>
      </c>
      <c r="E41">
        <v>16</v>
      </c>
      <c r="G41" s="7">
        <v>171</v>
      </c>
      <c r="H41" s="7">
        <v>16</v>
      </c>
      <c r="I41" s="7">
        <v>0</v>
      </c>
      <c r="J41" s="20">
        <f t="shared" si="0"/>
        <v>152.16666666666666</v>
      </c>
      <c r="K41" s="20">
        <f t="shared" si="1"/>
        <v>27.666666666666668</v>
      </c>
      <c r="L41" s="20">
        <f t="shared" si="2"/>
        <v>1.6666666666666667</v>
      </c>
    </row>
    <row r="42" spans="1:12" ht="12.75">
      <c r="A42">
        <v>1997</v>
      </c>
      <c r="B42">
        <v>2</v>
      </c>
      <c r="C42">
        <v>99</v>
      </c>
      <c r="D42">
        <v>25</v>
      </c>
      <c r="G42" s="7"/>
      <c r="H42" s="7"/>
      <c r="I42" s="7"/>
      <c r="J42" s="7"/>
      <c r="K42" s="7"/>
      <c r="L42" s="7"/>
    </row>
    <row r="43" spans="1:4" ht="12.75">
      <c r="A43">
        <v>1998</v>
      </c>
      <c r="B43">
        <v>2</v>
      </c>
      <c r="C43">
        <v>201</v>
      </c>
      <c r="D43">
        <v>33</v>
      </c>
    </row>
    <row r="44" spans="1:13" ht="12.75">
      <c r="A44">
        <v>1999</v>
      </c>
      <c r="B44">
        <v>2</v>
      </c>
      <c r="C44">
        <v>159</v>
      </c>
      <c r="D44">
        <v>42</v>
      </c>
      <c r="F44" s="7"/>
      <c r="G44" s="7" t="s">
        <v>44</v>
      </c>
      <c r="H44" s="7"/>
      <c r="I44" s="7"/>
      <c r="J44" s="7"/>
      <c r="K44" s="7"/>
      <c r="L44" s="7"/>
      <c r="M44" s="7"/>
    </row>
    <row r="45" spans="1:13" ht="12.75">
      <c r="A45">
        <v>2000</v>
      </c>
      <c r="B45">
        <v>2</v>
      </c>
      <c r="C45">
        <v>152</v>
      </c>
      <c r="D45">
        <v>50</v>
      </c>
      <c r="F45" s="7"/>
      <c r="G45" s="7"/>
      <c r="H45" s="7"/>
      <c r="I45" s="7"/>
      <c r="J45" s="7"/>
      <c r="K45" s="7"/>
      <c r="L45" s="7"/>
      <c r="M45" s="7"/>
    </row>
    <row r="46" spans="1:13" ht="13.5" thickBot="1">
      <c r="A46">
        <v>2001</v>
      </c>
      <c r="B46">
        <v>2</v>
      </c>
      <c r="C46">
        <v>185</v>
      </c>
      <c r="D46">
        <v>0</v>
      </c>
      <c r="F46" s="7"/>
      <c r="G46" s="7" t="s">
        <v>45</v>
      </c>
      <c r="H46" s="7"/>
      <c r="I46" s="7"/>
      <c r="J46" s="7"/>
      <c r="K46" s="7"/>
      <c r="L46" s="7"/>
      <c r="M46" s="7"/>
    </row>
    <row r="47" spans="1:13" ht="12.75">
      <c r="A47">
        <v>2002</v>
      </c>
      <c r="B47">
        <v>2</v>
      </c>
      <c r="C47">
        <v>186</v>
      </c>
      <c r="D47">
        <v>16</v>
      </c>
      <c r="F47" s="7"/>
      <c r="G47" s="8" t="s">
        <v>46</v>
      </c>
      <c r="H47" s="8" t="s">
        <v>47</v>
      </c>
      <c r="I47" s="8" t="s">
        <v>48</v>
      </c>
      <c r="J47" s="8" t="s">
        <v>49</v>
      </c>
      <c r="K47" s="8" t="s">
        <v>50</v>
      </c>
      <c r="L47" s="7"/>
      <c r="M47" s="7"/>
    </row>
    <row r="48" spans="1:13" ht="12.75">
      <c r="A48">
        <v>1995</v>
      </c>
      <c r="B48">
        <v>3</v>
      </c>
      <c r="C48">
        <v>140</v>
      </c>
      <c r="D48">
        <v>1</v>
      </c>
      <c r="F48" s="7"/>
      <c r="G48" s="9" t="s">
        <v>51</v>
      </c>
      <c r="H48" s="9">
        <v>6</v>
      </c>
      <c r="I48" s="9">
        <v>913</v>
      </c>
      <c r="J48" s="13">
        <v>152.16666666666666</v>
      </c>
      <c r="K48" s="13">
        <v>1150.9666666666685</v>
      </c>
      <c r="L48" s="14"/>
      <c r="M48" s="14"/>
    </row>
    <row r="49" spans="1:13" ht="12.75">
      <c r="A49">
        <v>1996</v>
      </c>
      <c r="B49">
        <v>3</v>
      </c>
      <c r="C49">
        <v>121</v>
      </c>
      <c r="D49">
        <v>0</v>
      </c>
      <c r="F49" s="7"/>
      <c r="G49" s="9" t="s">
        <v>52</v>
      </c>
      <c r="H49" s="9">
        <v>6</v>
      </c>
      <c r="I49" s="9">
        <v>166</v>
      </c>
      <c r="J49" s="13">
        <v>27.666666666666668</v>
      </c>
      <c r="K49" s="13">
        <v>328.2666666666666</v>
      </c>
      <c r="L49" s="14"/>
      <c r="M49" s="14"/>
    </row>
    <row r="50" spans="1:13" ht="13.5" thickBot="1">
      <c r="A50">
        <v>1997</v>
      </c>
      <c r="B50">
        <v>3</v>
      </c>
      <c r="C50">
        <v>99</v>
      </c>
      <c r="D50">
        <v>0</v>
      </c>
      <c r="F50" s="7"/>
      <c r="G50" s="10" t="s">
        <v>57</v>
      </c>
      <c r="H50" s="10">
        <v>6</v>
      </c>
      <c r="I50" s="10">
        <v>10</v>
      </c>
      <c r="J50" s="15">
        <v>1.6666666666666667</v>
      </c>
      <c r="K50" s="15">
        <v>5.866666666666666</v>
      </c>
      <c r="L50" s="14"/>
      <c r="M50" s="14"/>
    </row>
    <row r="51" spans="1:13" ht="12.75">
      <c r="A51">
        <v>1998</v>
      </c>
      <c r="B51">
        <v>3</v>
      </c>
      <c r="C51">
        <v>204</v>
      </c>
      <c r="D51">
        <v>3</v>
      </c>
      <c r="F51" s="7"/>
      <c r="G51" s="7"/>
      <c r="H51" s="7"/>
      <c r="I51" s="7"/>
      <c r="J51" s="14"/>
      <c r="K51" s="14"/>
      <c r="L51" s="14"/>
      <c r="M51" s="14"/>
    </row>
    <row r="52" spans="1:13" ht="12.75">
      <c r="A52">
        <v>1999</v>
      </c>
      <c r="B52">
        <v>3</v>
      </c>
      <c r="C52">
        <v>165</v>
      </c>
      <c r="D52">
        <v>6</v>
      </c>
      <c r="F52" s="7"/>
      <c r="G52" s="7"/>
      <c r="H52" s="7"/>
      <c r="I52" s="7"/>
      <c r="J52" s="14"/>
      <c r="K52" s="14"/>
      <c r="L52" s="14"/>
      <c r="M52" s="14"/>
    </row>
    <row r="53" spans="1:13" ht="13.5" thickBot="1">
      <c r="A53">
        <v>2000</v>
      </c>
      <c r="B53">
        <v>3</v>
      </c>
      <c r="C53">
        <v>152</v>
      </c>
      <c r="D53">
        <v>0</v>
      </c>
      <c r="F53" s="7"/>
      <c r="G53" s="7" t="s">
        <v>14</v>
      </c>
      <c r="H53" s="7"/>
      <c r="I53" s="7"/>
      <c r="J53" s="14"/>
      <c r="K53" s="14"/>
      <c r="L53" s="14"/>
      <c r="M53" s="14"/>
    </row>
    <row r="54" spans="1:13" ht="38.25">
      <c r="A54">
        <v>1995</v>
      </c>
      <c r="B54">
        <v>4</v>
      </c>
      <c r="C54">
        <v>140</v>
      </c>
      <c r="D54">
        <v>0</v>
      </c>
      <c r="F54" s="7"/>
      <c r="G54" s="11" t="s">
        <v>53</v>
      </c>
      <c r="H54" s="8" t="s">
        <v>20</v>
      </c>
      <c r="I54" s="8" t="s">
        <v>19</v>
      </c>
      <c r="J54" s="16" t="s">
        <v>21</v>
      </c>
      <c r="K54" s="16" t="s">
        <v>22</v>
      </c>
      <c r="L54" s="16" t="s">
        <v>26</v>
      </c>
      <c r="M54" s="16" t="s">
        <v>54</v>
      </c>
    </row>
    <row r="55" spans="1:13" ht="25.5">
      <c r="A55">
        <v>1996</v>
      </c>
      <c r="B55">
        <v>4</v>
      </c>
      <c r="C55">
        <v>121</v>
      </c>
      <c r="D55">
        <v>0</v>
      </c>
      <c r="F55" s="7"/>
      <c r="G55" s="12" t="s">
        <v>55</v>
      </c>
      <c r="H55" s="9">
        <v>77653</v>
      </c>
      <c r="I55" s="9">
        <v>2</v>
      </c>
      <c r="J55" s="13">
        <v>38826.5</v>
      </c>
      <c r="K55" s="13">
        <v>78.43209211500876</v>
      </c>
      <c r="L55" s="13">
        <v>1.1397092828261847E-08</v>
      </c>
      <c r="M55" s="13">
        <v>3.682316673803143</v>
      </c>
    </row>
    <row r="56" spans="1:13" ht="25.5">
      <c r="A56">
        <v>1997</v>
      </c>
      <c r="B56">
        <v>4</v>
      </c>
      <c r="C56">
        <v>99</v>
      </c>
      <c r="D56">
        <v>0</v>
      </c>
      <c r="F56" s="7"/>
      <c r="G56" s="12" t="s">
        <v>56</v>
      </c>
      <c r="H56" s="9">
        <v>7425.500000000029</v>
      </c>
      <c r="I56" s="9">
        <v>15</v>
      </c>
      <c r="J56" s="13">
        <v>495.0333333333353</v>
      </c>
      <c r="K56" s="13"/>
      <c r="L56" s="13"/>
      <c r="M56" s="13"/>
    </row>
    <row r="57" spans="1:13" ht="12.75">
      <c r="A57">
        <v>1998</v>
      </c>
      <c r="B57">
        <v>4</v>
      </c>
      <c r="C57">
        <v>204</v>
      </c>
      <c r="D57">
        <v>0</v>
      </c>
      <c r="F57" s="7"/>
      <c r="G57" s="9"/>
      <c r="H57" s="9"/>
      <c r="I57" s="9"/>
      <c r="J57" s="13"/>
      <c r="K57" s="13"/>
      <c r="L57" s="13"/>
      <c r="M57" s="13"/>
    </row>
    <row r="58" spans="1:13" ht="13.5" thickBot="1">
      <c r="A58">
        <v>1999</v>
      </c>
      <c r="B58">
        <v>4</v>
      </c>
      <c r="C58">
        <v>165</v>
      </c>
      <c r="D58">
        <v>0</v>
      </c>
      <c r="F58" s="7"/>
      <c r="G58" s="10" t="s">
        <v>17</v>
      </c>
      <c r="H58" s="10">
        <v>85078.5</v>
      </c>
      <c r="I58" s="10">
        <v>17</v>
      </c>
      <c r="J58" s="10"/>
      <c r="K58" s="10"/>
      <c r="L58" s="10"/>
      <c r="M58" s="10"/>
    </row>
    <row r="59" spans="1:4" ht="12.75">
      <c r="A59">
        <v>2000</v>
      </c>
      <c r="B59">
        <v>4</v>
      </c>
      <c r="C59">
        <v>152</v>
      </c>
      <c r="D59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W44"/>
  <sheetViews>
    <sheetView workbookViewId="0" topLeftCell="A1">
      <selection activeCell="E1" sqref="E1:G19"/>
    </sheetView>
  </sheetViews>
  <sheetFormatPr defaultColWidth="9.140625" defaultRowHeight="12.75"/>
  <cols>
    <col min="8" max="8" width="11.57421875" style="0" bestFit="1" customWidth="1"/>
  </cols>
  <sheetData>
    <row r="1" spans="1:47" ht="13.5" thickBo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63</v>
      </c>
      <c r="F1" s="28" t="s">
        <v>60</v>
      </c>
      <c r="G1" s="28" t="s">
        <v>61</v>
      </c>
      <c r="H1" t="s">
        <v>64</v>
      </c>
      <c r="I1" t="s">
        <v>69</v>
      </c>
      <c r="L1" t="s">
        <v>72</v>
      </c>
      <c r="M1" t="s">
        <v>73</v>
      </c>
      <c r="N1" t="s">
        <v>66</v>
      </c>
      <c r="O1" t="s">
        <v>65</v>
      </c>
      <c r="P1" t="s">
        <v>67</v>
      </c>
      <c r="Q1" t="s">
        <v>68</v>
      </c>
      <c r="R1" t="s">
        <v>70</v>
      </c>
      <c r="U1" t="s">
        <v>7</v>
      </c>
      <c r="AE1" t="s">
        <v>71</v>
      </c>
      <c r="AO1" s="7" t="s">
        <v>7</v>
      </c>
      <c r="AP1" s="7"/>
      <c r="AQ1" s="7"/>
      <c r="AR1" s="7"/>
      <c r="AS1" s="7"/>
      <c r="AT1" s="7"/>
      <c r="AU1" s="7"/>
    </row>
    <row r="2" spans="1:47" ht="14.25" thickBot="1" thickTop="1">
      <c r="A2" s="7">
        <v>1998</v>
      </c>
      <c r="B2" s="7">
        <v>1</v>
      </c>
      <c r="C2" s="7">
        <v>168</v>
      </c>
      <c r="D2" s="7">
        <v>168</v>
      </c>
      <c r="E2" s="7">
        <f>LN(D2+0.001)</f>
        <v>5.123969931766496</v>
      </c>
      <c r="F2" s="7">
        <f aca="true" t="shared" si="0" ref="F2:F19">IF(B2=2,1,0)</f>
        <v>0</v>
      </c>
      <c r="G2" s="7">
        <f aca="true" t="shared" si="1" ref="G2:G19">IF(B2=3,1,0)</f>
        <v>0</v>
      </c>
      <c r="H2">
        <f>$V$17+$V$18*P2+$V$19*Q2</f>
        <v>-8057988010.779204</v>
      </c>
      <c r="I2">
        <f>D2-H2</f>
        <v>8057988178.779204</v>
      </c>
      <c r="L2">
        <f aca="true" t="shared" si="2" ref="L2:L19">EXP($AE$18+$AE$19*F2+$AE$20*G2)</f>
        <v>148.63520233978767</v>
      </c>
      <c r="M2">
        <f>D2-L2</f>
        <v>19.364797660212332</v>
      </c>
      <c r="N2">
        <f>1/L2</f>
        <v>0.0067278813111442395</v>
      </c>
      <c r="O2" t="e">
        <f>(D2*LN((D2+0.001)/H2)-I2)/N2</f>
        <v>#NUM!</v>
      </c>
      <c r="P2">
        <f>F2/$N2</f>
        <v>0</v>
      </c>
      <c r="Q2">
        <f>G2/$N2</f>
        <v>0</v>
      </c>
      <c r="R2" t="e">
        <f>O2+I2</f>
        <v>#NUM!</v>
      </c>
      <c r="AO2" s="7"/>
      <c r="AP2" s="7"/>
      <c r="AQ2" s="7"/>
      <c r="AR2" s="7"/>
      <c r="AS2" s="7"/>
      <c r="AT2" s="7"/>
      <c r="AU2" s="7"/>
    </row>
    <row r="3" spans="1:47" ht="13.5" thickBot="1">
      <c r="A3" s="7">
        <v>1999</v>
      </c>
      <c r="B3" s="7">
        <v>1</v>
      </c>
      <c r="C3" s="7">
        <v>117</v>
      </c>
      <c r="D3" s="7">
        <v>117</v>
      </c>
      <c r="E3" s="7">
        <f aca="true" t="shared" si="3" ref="E3:E19">LN(D3+0.001)</f>
        <v>4.762182481769778</v>
      </c>
      <c r="F3" s="7">
        <f t="shared" si="0"/>
        <v>0</v>
      </c>
      <c r="G3" s="7">
        <f t="shared" si="1"/>
        <v>0</v>
      </c>
      <c r="H3">
        <f aca="true" t="shared" si="4" ref="H3:H19">$V$17+$V$18*F3+$V$19*G3</f>
        <v>-8057988010.779204</v>
      </c>
      <c r="I3">
        <f aca="true" t="shared" si="5" ref="I3:I19">D3-H3</f>
        <v>8057988127.779204</v>
      </c>
      <c r="L3">
        <f t="shared" si="2"/>
        <v>148.63520233978767</v>
      </c>
      <c r="M3">
        <f aca="true" t="shared" si="6" ref="M3:M19">D3-L3</f>
        <v>-31.635202339787668</v>
      </c>
      <c r="N3">
        <f aca="true" t="shared" si="7" ref="N3:N19">1/L3</f>
        <v>0.0067278813111442395</v>
      </c>
      <c r="O3" t="e">
        <f aca="true" t="shared" si="8" ref="O3:O19">(D3*LN((D3+0.001)/H3)-I3)/N3</f>
        <v>#NUM!</v>
      </c>
      <c r="P3">
        <f aca="true" t="shared" si="9" ref="P3:P19">F3/N3</f>
        <v>0</v>
      </c>
      <c r="Q3">
        <f aca="true" t="shared" si="10" ref="Q3:Q19">G3/$N3</f>
        <v>0</v>
      </c>
      <c r="R3" t="e">
        <f aca="true" t="shared" si="11" ref="R3:R19">O3+I3</f>
        <v>#NUM!</v>
      </c>
      <c r="U3" s="4" t="s">
        <v>8</v>
      </c>
      <c r="V3" s="4"/>
      <c r="AO3" s="21" t="s">
        <v>8</v>
      </c>
      <c r="AP3" s="21"/>
      <c r="AQ3" s="7"/>
      <c r="AR3" s="7"/>
      <c r="AS3" s="7"/>
      <c r="AT3" s="7"/>
      <c r="AU3" s="7"/>
    </row>
    <row r="4" spans="1:47" ht="12.75">
      <c r="A4" s="7">
        <v>2000</v>
      </c>
      <c r="B4" s="7">
        <v>1</v>
      </c>
      <c r="C4" s="7">
        <v>102</v>
      </c>
      <c r="D4" s="7">
        <v>102</v>
      </c>
      <c r="E4" s="7">
        <f t="shared" si="3"/>
        <v>4.624982617157782</v>
      </c>
      <c r="F4" s="7">
        <f t="shared" si="0"/>
        <v>0</v>
      </c>
      <c r="G4" s="7">
        <f t="shared" si="1"/>
        <v>0</v>
      </c>
      <c r="H4">
        <f t="shared" si="4"/>
        <v>-8057988010.779204</v>
      </c>
      <c r="I4">
        <f t="shared" si="5"/>
        <v>8057988112.779204</v>
      </c>
      <c r="L4">
        <f t="shared" si="2"/>
        <v>148.63520233978767</v>
      </c>
      <c r="M4">
        <f t="shared" si="6"/>
        <v>-46.63520233978767</v>
      </c>
      <c r="N4">
        <f t="shared" si="7"/>
        <v>0.0067278813111442395</v>
      </c>
      <c r="O4" t="e">
        <f t="shared" si="8"/>
        <v>#NUM!</v>
      </c>
      <c r="P4">
        <f t="shared" si="9"/>
        <v>0</v>
      </c>
      <c r="Q4">
        <f t="shared" si="10"/>
        <v>0</v>
      </c>
      <c r="R4" t="e">
        <f t="shared" si="11"/>
        <v>#NUM!</v>
      </c>
      <c r="U4" s="1" t="s">
        <v>9</v>
      </c>
      <c r="V4" s="1">
        <v>1</v>
      </c>
      <c r="AD4" s="4" t="s">
        <v>8</v>
      </c>
      <c r="AE4" s="4"/>
      <c r="AO4" s="9" t="s">
        <v>9</v>
      </c>
      <c r="AP4" s="9">
        <v>0.7144987389102654</v>
      </c>
      <c r="AQ4" s="7"/>
      <c r="AR4" s="7"/>
      <c r="AS4" s="7"/>
      <c r="AT4" s="7"/>
      <c r="AU4" s="7"/>
    </row>
    <row r="5" spans="1:47" ht="12.75">
      <c r="A5" s="7">
        <v>2001</v>
      </c>
      <c r="B5" s="7">
        <v>1</v>
      </c>
      <c r="C5" s="7">
        <v>185</v>
      </c>
      <c r="D5" s="7">
        <v>185</v>
      </c>
      <c r="E5" s="7">
        <f t="shared" si="3"/>
        <v>5.220361230469121</v>
      </c>
      <c r="F5" s="7">
        <f t="shared" si="0"/>
        <v>0</v>
      </c>
      <c r="G5" s="7">
        <f t="shared" si="1"/>
        <v>0</v>
      </c>
      <c r="H5">
        <f t="shared" si="4"/>
        <v>-8057988010.779204</v>
      </c>
      <c r="I5">
        <f t="shared" si="5"/>
        <v>8057988195.779204</v>
      </c>
      <c r="L5">
        <f t="shared" si="2"/>
        <v>148.63520233978767</v>
      </c>
      <c r="M5">
        <f t="shared" si="6"/>
        <v>36.36479766021233</v>
      </c>
      <c r="N5">
        <f t="shared" si="7"/>
        <v>0.0067278813111442395</v>
      </c>
      <c r="O5" t="e">
        <f t="shared" si="8"/>
        <v>#NUM!</v>
      </c>
      <c r="P5">
        <f t="shared" si="9"/>
        <v>0</v>
      </c>
      <c r="Q5">
        <f t="shared" si="10"/>
        <v>0</v>
      </c>
      <c r="R5" t="e">
        <f t="shared" si="11"/>
        <v>#NUM!</v>
      </c>
      <c r="U5" s="1" t="s">
        <v>10</v>
      </c>
      <c r="V5" s="1">
        <v>1</v>
      </c>
      <c r="AD5" s="1" t="s">
        <v>9</v>
      </c>
      <c r="AE5" s="1">
        <v>0.7144987389102654</v>
      </c>
      <c r="AO5" s="9" t="s">
        <v>10</v>
      </c>
      <c r="AP5" s="9">
        <v>0.5105084479043596</v>
      </c>
      <c r="AQ5" s="7"/>
      <c r="AR5" s="7"/>
      <c r="AS5" s="7"/>
      <c r="AT5" s="7"/>
      <c r="AU5" s="7"/>
    </row>
    <row r="6" spans="1:47" ht="12.75">
      <c r="A6" s="7">
        <v>2002</v>
      </c>
      <c r="B6" s="7">
        <v>1</v>
      </c>
      <c r="C6" s="7">
        <v>170</v>
      </c>
      <c r="D6" s="7">
        <v>170</v>
      </c>
      <c r="E6" s="7">
        <f t="shared" si="3"/>
        <v>5.135804319385902</v>
      </c>
      <c r="F6" s="7">
        <f t="shared" si="0"/>
        <v>0</v>
      </c>
      <c r="G6" s="7">
        <f t="shared" si="1"/>
        <v>0</v>
      </c>
      <c r="H6">
        <f t="shared" si="4"/>
        <v>-8057988010.779204</v>
      </c>
      <c r="I6">
        <f t="shared" si="5"/>
        <v>8057988180.779204</v>
      </c>
      <c r="L6">
        <f t="shared" si="2"/>
        <v>148.63520233978767</v>
      </c>
      <c r="M6">
        <f t="shared" si="6"/>
        <v>21.364797660212332</v>
      </c>
      <c r="N6">
        <f t="shared" si="7"/>
        <v>0.0067278813111442395</v>
      </c>
      <c r="O6" t="e">
        <f t="shared" si="8"/>
        <v>#NUM!</v>
      </c>
      <c r="P6">
        <f t="shared" si="9"/>
        <v>0</v>
      </c>
      <c r="Q6">
        <f t="shared" si="10"/>
        <v>0</v>
      </c>
      <c r="R6" t="e">
        <f t="shared" si="11"/>
        <v>#NUM!</v>
      </c>
      <c r="U6" s="1" t="s">
        <v>11</v>
      </c>
      <c r="V6" s="1">
        <v>1</v>
      </c>
      <c r="AD6" s="1" t="s">
        <v>10</v>
      </c>
      <c r="AE6" s="1">
        <v>0.5105084479043596</v>
      </c>
      <c r="AO6" s="9" t="s">
        <v>11</v>
      </c>
      <c r="AP6" s="9">
        <v>0.4452429076249409</v>
      </c>
      <c r="AQ6" s="7"/>
      <c r="AR6" s="7"/>
      <c r="AS6" s="7"/>
      <c r="AT6" s="7"/>
      <c r="AU6" s="7"/>
    </row>
    <row r="7" spans="1:47" ht="12.75">
      <c r="A7" s="7">
        <v>2003</v>
      </c>
      <c r="B7" s="7">
        <v>1</v>
      </c>
      <c r="C7" s="7">
        <v>171</v>
      </c>
      <c r="D7" s="7">
        <v>171</v>
      </c>
      <c r="E7" s="7">
        <f t="shared" si="3"/>
        <v>5.141669404438777</v>
      </c>
      <c r="F7" s="7">
        <f t="shared" si="0"/>
        <v>0</v>
      </c>
      <c r="G7" s="7">
        <f t="shared" si="1"/>
        <v>0</v>
      </c>
      <c r="H7">
        <f t="shared" si="4"/>
        <v>-8057988010.779204</v>
      </c>
      <c r="I7">
        <f t="shared" si="5"/>
        <v>8057988181.779204</v>
      </c>
      <c r="L7">
        <f t="shared" si="2"/>
        <v>148.63520233978767</v>
      </c>
      <c r="M7">
        <f t="shared" si="6"/>
        <v>22.364797660212332</v>
      </c>
      <c r="N7">
        <f t="shared" si="7"/>
        <v>0.0067278813111442395</v>
      </c>
      <c r="O7" t="e">
        <f t="shared" si="8"/>
        <v>#NUM!</v>
      </c>
      <c r="P7">
        <f t="shared" si="9"/>
        <v>0</v>
      </c>
      <c r="Q7">
        <f t="shared" si="10"/>
        <v>0</v>
      </c>
      <c r="R7" t="e">
        <f t="shared" si="11"/>
        <v>#NUM!</v>
      </c>
      <c r="U7" s="1" t="s">
        <v>12</v>
      </c>
      <c r="V7" s="1">
        <v>1733263812642248.2</v>
      </c>
      <c r="AD7" s="1" t="s">
        <v>11</v>
      </c>
      <c r="AE7" s="1">
        <v>0.4452429076249409</v>
      </c>
      <c r="AO7" s="9" t="s">
        <v>12</v>
      </c>
      <c r="AP7" s="9">
        <v>3.50903890190246</v>
      </c>
      <c r="AQ7" s="7"/>
      <c r="AR7" s="7"/>
      <c r="AS7" s="7"/>
      <c r="AT7" s="7"/>
      <c r="AU7" s="7"/>
    </row>
    <row r="8" spans="1:47" ht="13.5" thickBot="1">
      <c r="A8" s="7">
        <v>1997</v>
      </c>
      <c r="B8" s="7">
        <v>2</v>
      </c>
      <c r="C8" s="7">
        <v>99</v>
      </c>
      <c r="D8" s="7">
        <v>25</v>
      </c>
      <c r="E8" s="7">
        <f t="shared" si="3"/>
        <v>3.218915824068222</v>
      </c>
      <c r="F8" s="7">
        <f t="shared" si="0"/>
        <v>1</v>
      </c>
      <c r="G8" s="7">
        <f t="shared" si="1"/>
        <v>0</v>
      </c>
      <c r="H8">
        <f t="shared" si="4"/>
        <v>6243118990315.752</v>
      </c>
      <c r="I8">
        <f t="shared" si="5"/>
        <v>-6243118990290.752</v>
      </c>
      <c r="L8">
        <f t="shared" si="2"/>
        <v>5.501464577968516</v>
      </c>
      <c r="M8">
        <f t="shared" si="6"/>
        <v>19.498535422031484</v>
      </c>
      <c r="N8">
        <f t="shared" si="7"/>
        <v>0.18176977890663115</v>
      </c>
      <c r="O8">
        <f t="shared" si="8"/>
        <v>34346297977517.684</v>
      </c>
      <c r="P8">
        <f t="shared" si="9"/>
        <v>5.501464577968516</v>
      </c>
      <c r="Q8">
        <f t="shared" si="10"/>
        <v>0</v>
      </c>
      <c r="R8">
        <f t="shared" si="11"/>
        <v>28103178987226.93</v>
      </c>
      <c r="U8" s="2" t="s">
        <v>13</v>
      </c>
      <c r="V8" s="2">
        <v>18</v>
      </c>
      <c r="AD8" s="1" t="s">
        <v>12</v>
      </c>
      <c r="AE8" s="1">
        <v>3.50903890190246</v>
      </c>
      <c r="AO8" s="10" t="s">
        <v>13</v>
      </c>
      <c r="AP8" s="10">
        <v>18</v>
      </c>
      <c r="AQ8" s="7"/>
      <c r="AR8" s="7"/>
      <c r="AS8" s="7"/>
      <c r="AT8" s="7"/>
      <c r="AU8" s="7"/>
    </row>
    <row r="9" spans="1:47" ht="13.5" thickBot="1">
      <c r="A9" s="7">
        <v>1998</v>
      </c>
      <c r="B9" s="7">
        <v>2</v>
      </c>
      <c r="C9" s="7">
        <v>201</v>
      </c>
      <c r="D9" s="7">
        <v>33</v>
      </c>
      <c r="E9" s="7">
        <f t="shared" si="3"/>
        <v>3.4965378640376557</v>
      </c>
      <c r="F9" s="7">
        <f t="shared" si="0"/>
        <v>1</v>
      </c>
      <c r="G9" s="7">
        <f t="shared" si="1"/>
        <v>0</v>
      </c>
      <c r="H9">
        <f t="shared" si="4"/>
        <v>6243118990315.752</v>
      </c>
      <c r="I9">
        <f t="shared" si="5"/>
        <v>-6243118990282.752</v>
      </c>
      <c r="L9">
        <f t="shared" si="2"/>
        <v>5.501464577968516</v>
      </c>
      <c r="M9">
        <f t="shared" si="6"/>
        <v>27.498535422031484</v>
      </c>
      <c r="N9">
        <f t="shared" si="7"/>
        <v>0.18176977890663115</v>
      </c>
      <c r="O9">
        <f t="shared" si="8"/>
        <v>34346297976369.05</v>
      </c>
      <c r="P9">
        <f t="shared" si="9"/>
        <v>5.501464577968516</v>
      </c>
      <c r="Q9">
        <f t="shared" si="10"/>
        <v>0</v>
      </c>
      <c r="R9">
        <f t="shared" si="11"/>
        <v>28103178986086.297</v>
      </c>
      <c r="AD9" s="2" t="s">
        <v>13</v>
      </c>
      <c r="AE9" s="2">
        <v>18</v>
      </c>
      <c r="AO9" s="7"/>
      <c r="AP9" s="7"/>
      <c r="AQ9" s="7"/>
      <c r="AR9" s="7"/>
      <c r="AS9" s="7"/>
      <c r="AT9" s="7"/>
      <c r="AU9" s="7"/>
    </row>
    <row r="10" spans="1:47" ht="13.5" thickBot="1">
      <c r="A10" s="7">
        <v>1999</v>
      </c>
      <c r="B10" s="7">
        <v>2</v>
      </c>
      <c r="C10" s="7">
        <v>159</v>
      </c>
      <c r="D10" s="7">
        <v>42</v>
      </c>
      <c r="E10" s="7">
        <f t="shared" si="3"/>
        <v>3.7376934275237357</v>
      </c>
      <c r="F10" s="7">
        <f t="shared" si="0"/>
        <v>1</v>
      </c>
      <c r="G10" s="7">
        <f t="shared" si="1"/>
        <v>0</v>
      </c>
      <c r="H10">
        <f t="shared" si="4"/>
        <v>6243118990315.752</v>
      </c>
      <c r="I10">
        <f t="shared" si="5"/>
        <v>-6243118990273.752</v>
      </c>
      <c r="L10">
        <f t="shared" si="2"/>
        <v>5.501464577968516</v>
      </c>
      <c r="M10">
        <f t="shared" si="6"/>
        <v>36.49853542203148</v>
      </c>
      <c r="N10">
        <f t="shared" si="7"/>
        <v>0.18176977890663115</v>
      </c>
      <c r="O10">
        <f t="shared" si="8"/>
        <v>34346297975089.598</v>
      </c>
      <c r="P10">
        <f t="shared" si="9"/>
        <v>5.501464577968516</v>
      </c>
      <c r="Q10">
        <f t="shared" si="10"/>
        <v>0</v>
      </c>
      <c r="R10">
        <f t="shared" si="11"/>
        <v>28103178984815.844</v>
      </c>
      <c r="U10" t="s">
        <v>14</v>
      </c>
      <c r="AO10" s="7" t="s">
        <v>14</v>
      </c>
      <c r="AP10" s="7"/>
      <c r="AQ10" s="7"/>
      <c r="AR10" s="7"/>
      <c r="AS10" s="7"/>
      <c r="AT10" s="7"/>
      <c r="AU10" s="7"/>
    </row>
    <row r="11" spans="1:47" ht="13.5" thickBot="1">
      <c r="A11" s="7">
        <v>2000</v>
      </c>
      <c r="B11" s="7">
        <v>2</v>
      </c>
      <c r="C11" s="7">
        <v>152</v>
      </c>
      <c r="D11" s="7">
        <v>50</v>
      </c>
      <c r="E11" s="7">
        <f t="shared" si="3"/>
        <v>3.9120430052281487</v>
      </c>
      <c r="F11" s="7">
        <f t="shared" si="0"/>
        <v>1</v>
      </c>
      <c r="G11" s="7">
        <f t="shared" si="1"/>
        <v>0</v>
      </c>
      <c r="H11">
        <f t="shared" si="4"/>
        <v>6243118990315.752</v>
      </c>
      <c r="I11">
        <f t="shared" si="5"/>
        <v>-6243118990265.752</v>
      </c>
      <c r="L11">
        <f t="shared" si="2"/>
        <v>5.501464577968516</v>
      </c>
      <c r="M11">
        <f t="shared" si="6"/>
        <v>44.49853542203148</v>
      </c>
      <c r="N11">
        <f t="shared" si="7"/>
        <v>0.18176977890663115</v>
      </c>
      <c r="O11">
        <f t="shared" si="8"/>
        <v>34346297973961.36</v>
      </c>
      <c r="P11">
        <f t="shared" si="9"/>
        <v>5.501464577968516</v>
      </c>
      <c r="Q11">
        <f t="shared" si="10"/>
        <v>0</v>
      </c>
      <c r="R11">
        <f t="shared" si="11"/>
        <v>28103178983695.61</v>
      </c>
      <c r="U11" s="3"/>
      <c r="V11" s="3" t="s">
        <v>19</v>
      </c>
      <c r="W11" s="3" t="s">
        <v>20</v>
      </c>
      <c r="X11" s="3" t="s">
        <v>21</v>
      </c>
      <c r="Y11" s="3" t="s">
        <v>22</v>
      </c>
      <c r="Z11" s="3" t="s">
        <v>23</v>
      </c>
      <c r="AO11" s="8"/>
      <c r="AP11" s="8" t="s">
        <v>19</v>
      </c>
      <c r="AQ11" s="8" t="s">
        <v>20</v>
      </c>
      <c r="AR11" s="8" t="s">
        <v>21</v>
      </c>
      <c r="AS11" s="8" t="s">
        <v>22</v>
      </c>
      <c r="AT11" s="8" t="s">
        <v>23</v>
      </c>
      <c r="AU11" s="7"/>
    </row>
    <row r="12" spans="1:47" ht="12.75">
      <c r="A12" s="7">
        <v>2001</v>
      </c>
      <c r="B12" s="7">
        <v>2</v>
      </c>
      <c r="C12" s="7">
        <v>185</v>
      </c>
      <c r="D12" s="7">
        <v>0</v>
      </c>
      <c r="E12" s="7">
        <f t="shared" si="3"/>
        <v>-6.907755278982137</v>
      </c>
      <c r="F12" s="7">
        <f t="shared" si="0"/>
        <v>1</v>
      </c>
      <c r="G12" s="7">
        <f t="shared" si="1"/>
        <v>0</v>
      </c>
      <c r="H12">
        <f t="shared" si="4"/>
        <v>6243118990315.752</v>
      </c>
      <c r="I12">
        <f t="shared" si="5"/>
        <v>-6243118990315.752</v>
      </c>
      <c r="L12">
        <f t="shared" si="2"/>
        <v>5.501464577968516</v>
      </c>
      <c r="M12">
        <f t="shared" si="6"/>
        <v>-5.501464577968516</v>
      </c>
      <c r="N12">
        <f t="shared" si="7"/>
        <v>0.18176977890663115</v>
      </c>
      <c r="O12">
        <f t="shared" si="8"/>
        <v>34346297981264.676</v>
      </c>
      <c r="P12">
        <f t="shared" si="9"/>
        <v>5.501464577968516</v>
      </c>
      <c r="Q12">
        <f t="shared" si="10"/>
        <v>0</v>
      </c>
      <c r="R12">
        <f t="shared" si="11"/>
        <v>28103178990948.92</v>
      </c>
      <c r="U12" s="1" t="s">
        <v>15</v>
      </c>
      <c r="V12" s="1">
        <v>2</v>
      </c>
      <c r="W12" s="1">
        <v>6.108114496903174E+51</v>
      </c>
      <c r="X12" s="1">
        <v>3.054057248451587E+51</v>
      </c>
      <c r="Y12" s="1">
        <v>1.016594683137203E+21</v>
      </c>
      <c r="Z12" s="1">
        <v>1.0217642906850022E-151</v>
      </c>
      <c r="AE12" s="3" t="s">
        <v>19</v>
      </c>
      <c r="AF12" s="3" t="s">
        <v>20</v>
      </c>
      <c r="AG12" s="3" t="s">
        <v>21</v>
      </c>
      <c r="AH12" s="3" t="s">
        <v>22</v>
      </c>
      <c r="AI12" s="3" t="s">
        <v>23</v>
      </c>
      <c r="AO12" s="9" t="s">
        <v>15</v>
      </c>
      <c r="AP12" s="9">
        <v>2</v>
      </c>
      <c r="AQ12" s="9">
        <v>192.6306353955044</v>
      </c>
      <c r="AR12" s="9">
        <v>96.3153176977522</v>
      </c>
      <c r="AS12" s="9">
        <v>7.822021325782955</v>
      </c>
      <c r="AT12" s="9">
        <v>0.004710738612038479</v>
      </c>
      <c r="AU12" s="7"/>
    </row>
    <row r="13" spans="1:47" ht="12.75">
      <c r="A13" s="7">
        <v>2002</v>
      </c>
      <c r="B13" s="7">
        <v>2</v>
      </c>
      <c r="C13" s="7">
        <v>186</v>
      </c>
      <c r="D13" s="7">
        <v>16</v>
      </c>
      <c r="E13" s="7">
        <f t="shared" si="3"/>
        <v>2.7726512202867375</v>
      </c>
      <c r="F13" s="7">
        <f t="shared" si="0"/>
        <v>1</v>
      </c>
      <c r="G13" s="7">
        <f t="shared" si="1"/>
        <v>0</v>
      </c>
      <c r="H13">
        <f t="shared" si="4"/>
        <v>6243118990315.752</v>
      </c>
      <c r="I13">
        <f t="shared" si="5"/>
        <v>-6243118990299.752</v>
      </c>
      <c r="L13">
        <f t="shared" si="2"/>
        <v>5.501464577968516</v>
      </c>
      <c r="M13">
        <f t="shared" si="6"/>
        <v>10.498535422031484</v>
      </c>
      <c r="N13">
        <f t="shared" si="7"/>
        <v>0.18176977890663115</v>
      </c>
      <c r="O13">
        <f t="shared" si="8"/>
        <v>34346297978827.324</v>
      </c>
      <c r="P13">
        <f t="shared" si="9"/>
        <v>5.501464577968516</v>
      </c>
      <c r="Q13">
        <f t="shared" si="10"/>
        <v>0</v>
      </c>
      <c r="R13">
        <f t="shared" si="11"/>
        <v>28103178988527.57</v>
      </c>
      <c r="U13" s="1" t="s">
        <v>16</v>
      </c>
      <c r="V13" s="1">
        <v>15</v>
      </c>
      <c r="W13" s="1">
        <v>4.506305166322714E+31</v>
      </c>
      <c r="X13" s="1">
        <v>3.004203444215143E+30</v>
      </c>
      <c r="Y13" s="1"/>
      <c r="Z13" s="1"/>
      <c r="AE13" s="1">
        <v>2</v>
      </c>
      <c r="AF13" s="1">
        <v>192.6306353955044</v>
      </c>
      <c r="AG13" s="1">
        <v>96.3153176977522</v>
      </c>
      <c r="AH13" s="1">
        <v>7.822021325782955</v>
      </c>
      <c r="AI13" s="1">
        <v>0.004710738612038479</v>
      </c>
      <c r="AO13" s="9" t="s">
        <v>16</v>
      </c>
      <c r="AP13" s="9">
        <v>15</v>
      </c>
      <c r="AQ13" s="9">
        <v>184.70031022597234</v>
      </c>
      <c r="AR13" s="9">
        <v>12.313354015064823</v>
      </c>
      <c r="AS13" s="9"/>
      <c r="AT13" s="9"/>
      <c r="AU13" s="7"/>
    </row>
    <row r="14" spans="1:47" ht="13.5" thickBot="1">
      <c r="A14" s="7">
        <v>1995</v>
      </c>
      <c r="B14" s="7">
        <v>3</v>
      </c>
      <c r="C14" s="7">
        <v>140</v>
      </c>
      <c r="D14" s="7">
        <v>1</v>
      </c>
      <c r="E14" s="7">
        <f t="shared" si="3"/>
        <v>0.0009995003330834232</v>
      </c>
      <c r="F14" s="7">
        <f t="shared" si="0"/>
        <v>0</v>
      </c>
      <c r="G14" s="7">
        <f t="shared" si="1"/>
        <v>1</v>
      </c>
      <c r="H14">
        <f t="shared" si="4"/>
        <v>-8018863134.028821</v>
      </c>
      <c r="I14">
        <f t="shared" si="5"/>
        <v>8018863135.028821</v>
      </c>
      <c r="L14">
        <f t="shared" si="2"/>
        <v>0.051205972260589434</v>
      </c>
      <c r="M14">
        <f t="shared" si="6"/>
        <v>0.9487940277394106</v>
      </c>
      <c r="N14">
        <f t="shared" si="7"/>
        <v>19.52897202910153</v>
      </c>
      <c r="O14" t="e">
        <f t="shared" si="8"/>
        <v>#NUM!</v>
      </c>
      <c r="P14">
        <f t="shared" si="9"/>
        <v>0</v>
      </c>
      <c r="Q14">
        <f t="shared" si="10"/>
        <v>0.051205972260589434</v>
      </c>
      <c r="R14" t="e">
        <f t="shared" si="11"/>
        <v>#NUM!</v>
      </c>
      <c r="U14" s="2" t="s">
        <v>17</v>
      </c>
      <c r="V14" s="2">
        <v>17</v>
      </c>
      <c r="W14" s="2">
        <v>6.108114496903174E+51</v>
      </c>
      <c r="X14" s="2"/>
      <c r="Y14" s="2"/>
      <c r="Z14" s="2"/>
      <c r="AE14" s="1">
        <v>15</v>
      </c>
      <c r="AF14" s="1">
        <v>184.70031022597234</v>
      </c>
      <c r="AG14" s="1">
        <v>12.313354015064823</v>
      </c>
      <c r="AH14" s="1"/>
      <c r="AI14" s="1"/>
      <c r="AO14" s="10" t="s">
        <v>17</v>
      </c>
      <c r="AP14" s="10">
        <v>17</v>
      </c>
      <c r="AQ14" s="10">
        <v>377.33094562147676</v>
      </c>
      <c r="AR14" s="10"/>
      <c r="AS14" s="10"/>
      <c r="AT14" s="10"/>
      <c r="AU14" s="7"/>
    </row>
    <row r="15" spans="1:47" ht="13.5" thickBot="1">
      <c r="A15" s="7">
        <v>1996</v>
      </c>
      <c r="B15" s="7">
        <v>3</v>
      </c>
      <c r="C15" s="7">
        <v>121</v>
      </c>
      <c r="D15" s="7">
        <v>0</v>
      </c>
      <c r="E15" s="7">
        <f t="shared" si="3"/>
        <v>-6.907755278982137</v>
      </c>
      <c r="F15" s="7">
        <f t="shared" si="0"/>
        <v>0</v>
      </c>
      <c r="G15" s="7">
        <f t="shared" si="1"/>
        <v>1</v>
      </c>
      <c r="H15">
        <f t="shared" si="4"/>
        <v>-8018863134.028821</v>
      </c>
      <c r="I15">
        <f t="shared" si="5"/>
        <v>8018863134.028821</v>
      </c>
      <c r="L15">
        <f t="shared" si="2"/>
        <v>0.051205972260589434</v>
      </c>
      <c r="M15">
        <f t="shared" si="6"/>
        <v>-0.051205972260589434</v>
      </c>
      <c r="N15">
        <f t="shared" si="7"/>
        <v>19.52897202910153</v>
      </c>
      <c r="O15" t="e">
        <f t="shared" si="8"/>
        <v>#NUM!</v>
      </c>
      <c r="P15">
        <f t="shared" si="9"/>
        <v>0</v>
      </c>
      <c r="Q15">
        <f t="shared" si="10"/>
        <v>0.051205972260589434</v>
      </c>
      <c r="R15" t="e">
        <f t="shared" si="11"/>
        <v>#NUM!</v>
      </c>
      <c r="AE15" s="2">
        <v>17</v>
      </c>
      <c r="AF15" s="2">
        <v>377.33094562147676</v>
      </c>
      <c r="AG15" s="2"/>
      <c r="AH15" s="2"/>
      <c r="AI15" s="2"/>
      <c r="AO15" s="7"/>
      <c r="AP15" s="7"/>
      <c r="AQ15" s="7"/>
      <c r="AR15" s="7"/>
      <c r="AS15" s="7"/>
      <c r="AT15" s="7"/>
      <c r="AU15" s="7"/>
    </row>
    <row r="16" spans="1:49" ht="13.5" thickBot="1">
      <c r="A16" s="7">
        <v>1997</v>
      </c>
      <c r="B16" s="7">
        <v>3</v>
      </c>
      <c r="C16" s="7">
        <v>99</v>
      </c>
      <c r="D16" s="7">
        <v>0</v>
      </c>
      <c r="E16" s="7">
        <f t="shared" si="3"/>
        <v>-6.907755278982137</v>
      </c>
      <c r="F16" s="7">
        <f t="shared" si="0"/>
        <v>0</v>
      </c>
      <c r="G16" s="7">
        <f t="shared" si="1"/>
        <v>1</v>
      </c>
      <c r="H16">
        <f t="shared" si="4"/>
        <v>-8018863134.028821</v>
      </c>
      <c r="I16">
        <f t="shared" si="5"/>
        <v>8018863134.028821</v>
      </c>
      <c r="L16">
        <f t="shared" si="2"/>
        <v>0.051205972260589434</v>
      </c>
      <c r="M16">
        <f t="shared" si="6"/>
        <v>-0.051205972260589434</v>
      </c>
      <c r="N16">
        <f t="shared" si="7"/>
        <v>19.52897202910153</v>
      </c>
      <c r="O16" t="e">
        <f t="shared" si="8"/>
        <v>#NUM!</v>
      </c>
      <c r="P16">
        <f t="shared" si="9"/>
        <v>0</v>
      </c>
      <c r="Q16">
        <f t="shared" si="10"/>
        <v>0.051205972260589434</v>
      </c>
      <c r="R16" t="e">
        <f t="shared" si="11"/>
        <v>#NUM!</v>
      </c>
      <c r="U16" s="3"/>
      <c r="V16" s="3" t="s">
        <v>24</v>
      </c>
      <c r="W16" s="3" t="s">
        <v>12</v>
      </c>
      <c r="X16" s="3" t="s">
        <v>25</v>
      </c>
      <c r="Y16" s="3" t="s">
        <v>26</v>
      </c>
      <c r="Z16" s="3" t="s">
        <v>27</v>
      </c>
      <c r="AA16" s="3" t="s">
        <v>28</v>
      </c>
      <c r="AB16" s="3" t="s">
        <v>29</v>
      </c>
      <c r="AC16" s="3" t="s">
        <v>30</v>
      </c>
      <c r="AD16" s="6"/>
      <c r="AO16" s="8"/>
      <c r="AP16" s="8" t="s">
        <v>24</v>
      </c>
      <c r="AQ16" s="8" t="s">
        <v>12</v>
      </c>
      <c r="AR16" s="8" t="s">
        <v>25</v>
      </c>
      <c r="AS16" s="8" t="s">
        <v>26</v>
      </c>
      <c r="AT16" s="8" t="s">
        <v>27</v>
      </c>
      <c r="AU16" s="8" t="s">
        <v>28</v>
      </c>
      <c r="AV16" s="3" t="s">
        <v>29</v>
      </c>
      <c r="AW16" s="3" t="s">
        <v>30</v>
      </c>
    </row>
    <row r="17" spans="1:49" ht="12.75">
      <c r="A17" s="7">
        <v>1998</v>
      </c>
      <c r="B17" s="7">
        <v>3</v>
      </c>
      <c r="C17" s="7">
        <v>204</v>
      </c>
      <c r="D17" s="7">
        <v>3</v>
      </c>
      <c r="E17" s="7">
        <f t="shared" si="3"/>
        <v>1.09894556645823</v>
      </c>
      <c r="F17" s="7">
        <f t="shared" si="0"/>
        <v>0</v>
      </c>
      <c r="G17" s="7">
        <f t="shared" si="1"/>
        <v>1</v>
      </c>
      <c r="H17">
        <f t="shared" si="4"/>
        <v>-8018863134.028821</v>
      </c>
      <c r="I17">
        <f t="shared" si="5"/>
        <v>8018863137.028821</v>
      </c>
      <c r="L17">
        <f t="shared" si="2"/>
        <v>0.051205972260589434</v>
      </c>
      <c r="M17">
        <f t="shared" si="6"/>
        <v>2.9487940277394107</v>
      </c>
      <c r="N17">
        <f t="shared" si="7"/>
        <v>19.52897202910153</v>
      </c>
      <c r="O17" t="e">
        <f t="shared" si="8"/>
        <v>#NUM!</v>
      </c>
      <c r="P17">
        <f t="shared" si="9"/>
        <v>0</v>
      </c>
      <c r="Q17">
        <f t="shared" si="10"/>
        <v>0.051205972260589434</v>
      </c>
      <c r="R17" t="e">
        <f t="shared" si="11"/>
        <v>#NUM!</v>
      </c>
      <c r="U17" s="1" t="s">
        <v>18</v>
      </c>
      <c r="V17" s="1">
        <v>-8057988010.779204</v>
      </c>
      <c r="W17" s="1">
        <v>707601988434075.4</v>
      </c>
      <c r="X17" s="1">
        <v>-1.1387740767393189E-05</v>
      </c>
      <c r="Y17" s="1">
        <v>0.9999910639462193</v>
      </c>
      <c r="Z17" s="1">
        <v>-1508226921811123</v>
      </c>
      <c r="AA17" s="1">
        <v>1508210805835101.5</v>
      </c>
      <c r="AB17" s="1">
        <v>-1508226921811123</v>
      </c>
      <c r="AC17" s="1">
        <v>1508210805835101.5</v>
      </c>
      <c r="AD17" s="1"/>
      <c r="AE17" s="3" t="s">
        <v>24</v>
      </c>
      <c r="AF17" s="3" t="s">
        <v>12</v>
      </c>
      <c r="AG17" s="3" t="s">
        <v>25</v>
      </c>
      <c r="AH17" s="3" t="s">
        <v>26</v>
      </c>
      <c r="AI17" s="3" t="s">
        <v>27</v>
      </c>
      <c r="AJ17" s="3" t="s">
        <v>28</v>
      </c>
      <c r="AK17" s="3" t="s">
        <v>29</v>
      </c>
      <c r="AL17" s="3" t="s">
        <v>30</v>
      </c>
      <c r="AO17" s="9" t="s">
        <v>18</v>
      </c>
      <c r="AP17" s="9">
        <v>5.001494997497975</v>
      </c>
      <c r="AQ17" s="9">
        <v>1.4325591328728704</v>
      </c>
      <c r="AR17" s="9">
        <v>3.4913009053021917</v>
      </c>
      <c r="AS17" s="9">
        <v>0.003281589547128855</v>
      </c>
      <c r="AT17" s="9">
        <v>1.9480656077327145</v>
      </c>
      <c r="AU17" s="9">
        <v>8.054924387263235</v>
      </c>
      <c r="AV17" s="1">
        <v>1.9480656077327145</v>
      </c>
      <c r="AW17" s="1">
        <v>8.054924387263235</v>
      </c>
    </row>
    <row r="18" spans="1:49" ht="12.75">
      <c r="A18" s="7">
        <v>1999</v>
      </c>
      <c r="B18" s="7">
        <v>3</v>
      </c>
      <c r="C18" s="7">
        <v>165</v>
      </c>
      <c r="D18" s="7">
        <v>6</v>
      </c>
      <c r="E18" s="7">
        <f t="shared" si="3"/>
        <v>1.7919261220073759</v>
      </c>
      <c r="F18" s="7">
        <f t="shared" si="0"/>
        <v>0</v>
      </c>
      <c r="G18" s="7">
        <f t="shared" si="1"/>
        <v>1</v>
      </c>
      <c r="H18">
        <f t="shared" si="4"/>
        <v>-8018863134.028821</v>
      </c>
      <c r="I18">
        <f t="shared" si="5"/>
        <v>8018863140.028821</v>
      </c>
      <c r="L18">
        <f t="shared" si="2"/>
        <v>0.051205972260589434</v>
      </c>
      <c r="M18">
        <f t="shared" si="6"/>
        <v>5.94879402773941</v>
      </c>
      <c r="N18">
        <f t="shared" si="7"/>
        <v>19.52897202910153</v>
      </c>
      <c r="O18" t="e">
        <f t="shared" si="8"/>
        <v>#NUM!</v>
      </c>
      <c r="P18">
        <f t="shared" si="9"/>
        <v>0</v>
      </c>
      <c r="Q18">
        <f t="shared" si="10"/>
        <v>0.051205972260589434</v>
      </c>
      <c r="R18" t="e">
        <f t="shared" si="11"/>
        <v>#NUM!</v>
      </c>
      <c r="U18" s="1" t="s">
        <v>31</v>
      </c>
      <c r="V18" s="1">
        <v>6251176978326.531</v>
      </c>
      <c r="W18" s="1">
        <v>160.08190652033431</v>
      </c>
      <c r="X18" s="1">
        <v>39049865873.083405</v>
      </c>
      <c r="Y18" s="1">
        <v>1.7908234356072363E-151</v>
      </c>
      <c r="Z18" s="1">
        <v>6251176977985.324</v>
      </c>
      <c r="AA18" s="1">
        <v>6251176978667.738</v>
      </c>
      <c r="AB18" s="1">
        <v>6251176977985.324</v>
      </c>
      <c r="AC18" s="1">
        <v>6251176978667.738</v>
      </c>
      <c r="AD18" s="1"/>
      <c r="AE18" s="1">
        <v>5.001494997497975</v>
      </c>
      <c r="AF18" s="1">
        <v>1.4325591328728704</v>
      </c>
      <c r="AG18" s="1">
        <v>3.4913009053021917</v>
      </c>
      <c r="AH18" s="1">
        <v>0.003281589547128855</v>
      </c>
      <c r="AI18" s="1">
        <v>1.9480656077327145</v>
      </c>
      <c r="AJ18" s="1">
        <v>8.054924387263235</v>
      </c>
      <c r="AK18" s="1">
        <v>1.9480656077327145</v>
      </c>
      <c r="AL18" s="1">
        <v>8.054924387263235</v>
      </c>
      <c r="AO18" s="9" t="s">
        <v>31</v>
      </c>
      <c r="AP18" s="9">
        <v>-3.296480653804248</v>
      </c>
      <c r="AQ18" s="9">
        <v>2.025944554610254</v>
      </c>
      <c r="AR18" s="9">
        <v>-1.6271327101735102</v>
      </c>
      <c r="AS18" s="9">
        <v>0.1245275015494176</v>
      </c>
      <c r="AT18" s="9">
        <v>-7.614681908558882</v>
      </c>
      <c r="AU18" s="9">
        <v>1.0217206009503865</v>
      </c>
      <c r="AV18" s="1">
        <v>-7.614681908558882</v>
      </c>
      <c r="AW18" s="1">
        <v>1.0217206009503865</v>
      </c>
    </row>
    <row r="19" spans="1:49" ht="13.5" thickBot="1">
      <c r="A19" s="7">
        <v>2000</v>
      </c>
      <c r="B19" s="7">
        <v>3</v>
      </c>
      <c r="C19" s="7">
        <v>152</v>
      </c>
      <c r="D19" s="7">
        <v>0</v>
      </c>
      <c r="E19" s="7">
        <f t="shared" si="3"/>
        <v>-6.907755278982137</v>
      </c>
      <c r="F19" s="7">
        <f t="shared" si="0"/>
        <v>0</v>
      </c>
      <c r="G19" s="7">
        <f t="shared" si="1"/>
        <v>1</v>
      </c>
      <c r="H19">
        <f t="shared" si="4"/>
        <v>-8018863134.028821</v>
      </c>
      <c r="I19">
        <f t="shared" si="5"/>
        <v>8018863134.028821</v>
      </c>
      <c r="L19">
        <f t="shared" si="2"/>
        <v>0.051205972260589434</v>
      </c>
      <c r="M19">
        <f t="shared" si="6"/>
        <v>-0.051205972260589434</v>
      </c>
      <c r="N19">
        <f t="shared" si="7"/>
        <v>19.52897202910153</v>
      </c>
      <c r="O19" t="e">
        <f t="shared" si="8"/>
        <v>#NUM!</v>
      </c>
      <c r="P19">
        <f t="shared" si="9"/>
        <v>0</v>
      </c>
      <c r="Q19">
        <f t="shared" si="10"/>
        <v>0.051205972260589434</v>
      </c>
      <c r="R19" t="e">
        <f t="shared" si="11"/>
        <v>#NUM!</v>
      </c>
      <c r="U19" s="2" t="s">
        <v>62</v>
      </c>
      <c r="V19" s="2">
        <v>39124876.75038328</v>
      </c>
      <c r="W19" s="2">
        <v>3418443697905.341</v>
      </c>
      <c r="X19" s="2">
        <v>1.1445230697921729E-05</v>
      </c>
      <c r="Y19" s="2">
        <v>0.999991018846722</v>
      </c>
      <c r="Z19" s="2">
        <v>-7286205620573.7</v>
      </c>
      <c r="AA19" s="2">
        <v>7286283870327.2</v>
      </c>
      <c r="AB19" s="2">
        <v>-7286205620573.7</v>
      </c>
      <c r="AC19" s="2">
        <v>7286283870327.2</v>
      </c>
      <c r="AD19" s="1"/>
      <c r="AE19" s="1">
        <v>-3.296480653804248</v>
      </c>
      <c r="AF19" s="1">
        <v>2.025944554610254</v>
      </c>
      <c r="AG19" s="1">
        <v>-1.6271327101735102</v>
      </c>
      <c r="AH19" s="1">
        <v>0.1245275015494176</v>
      </c>
      <c r="AI19" s="1">
        <v>-7.614681908558882</v>
      </c>
      <c r="AJ19" s="1">
        <v>1.0217206009503865</v>
      </c>
      <c r="AK19" s="1">
        <v>-7.614681908558882</v>
      </c>
      <c r="AL19" s="1">
        <v>1.0217206009503865</v>
      </c>
      <c r="AO19" s="10" t="s">
        <v>62</v>
      </c>
      <c r="AP19" s="10">
        <v>-7.973394105522595</v>
      </c>
      <c r="AQ19" s="10">
        <v>2.025944554610254</v>
      </c>
      <c r="AR19" s="10">
        <v>-3.9356428029475343</v>
      </c>
      <c r="AS19" s="10">
        <v>0.0013216160249243636</v>
      </c>
      <c r="AT19" s="10">
        <v>-12.29159536027723</v>
      </c>
      <c r="AU19" s="10">
        <v>-3.6551928507679605</v>
      </c>
      <c r="AV19" s="2">
        <v>-12.29159536027723</v>
      </c>
      <c r="AW19" s="2">
        <v>-3.6551928507679605</v>
      </c>
    </row>
    <row r="20" spans="31:47" ht="13.5" thickBot="1">
      <c r="AE20" s="2">
        <v>-7.973394105522595</v>
      </c>
      <c r="AF20" s="2">
        <v>2.025944554610254</v>
      </c>
      <c r="AG20" s="2">
        <v>-3.9356428029475343</v>
      </c>
      <c r="AH20" s="2">
        <v>0.0013216160249243636</v>
      </c>
      <c r="AI20" s="2">
        <v>-12.29159536027723</v>
      </c>
      <c r="AJ20" s="2">
        <v>-3.6551928507679605</v>
      </c>
      <c r="AK20" s="2">
        <v>-12.29159536027723</v>
      </c>
      <c r="AL20" s="2">
        <v>-3.6551928507679605</v>
      </c>
      <c r="AO20" s="7"/>
      <c r="AP20" s="7"/>
      <c r="AQ20" s="7"/>
      <c r="AR20" s="7"/>
      <c r="AS20" s="7"/>
      <c r="AT20" s="7"/>
      <c r="AU20" s="7"/>
    </row>
    <row r="21" ht="12.75">
      <c r="R21" t="e">
        <f>SUM(R2:R20)</f>
        <v>#NUM!</v>
      </c>
    </row>
    <row r="23" spans="17:41" ht="12.75">
      <c r="Q23">
        <v>1</v>
      </c>
      <c r="R23">
        <v>395.0069650454794</v>
      </c>
      <c r="U23" t="s">
        <v>32</v>
      </c>
      <c r="AO23" t="s">
        <v>32</v>
      </c>
    </row>
    <row r="24" spans="1:9" ht="13.5" thickBot="1">
      <c r="A24" t="s">
        <v>0</v>
      </c>
      <c r="B24" t="s">
        <v>1</v>
      </c>
      <c r="C24" t="s">
        <v>2</v>
      </c>
      <c r="D24" t="s">
        <v>3</v>
      </c>
      <c r="E24" t="s">
        <v>63</v>
      </c>
      <c r="H24" t="s">
        <v>64</v>
      </c>
      <c r="I24" t="s">
        <v>69</v>
      </c>
    </row>
    <row r="25" spans="1:43" ht="13.5" thickBot="1">
      <c r="A25">
        <v>1998</v>
      </c>
      <c r="B25">
        <v>1</v>
      </c>
      <c r="C25">
        <v>168</v>
      </c>
      <c r="D25">
        <v>168</v>
      </c>
      <c r="E25">
        <v>5.123969931766496</v>
      </c>
      <c r="H25">
        <v>148.63520233978767</v>
      </c>
      <c r="I25">
        <v>19.364797660212332</v>
      </c>
      <c r="U25" s="3" t="s">
        <v>33</v>
      </c>
      <c r="V25" s="3" t="s">
        <v>34</v>
      </c>
      <c r="W25" s="3" t="s">
        <v>35</v>
      </c>
      <c r="AO25" s="3" t="s">
        <v>33</v>
      </c>
      <c r="AP25" s="3" t="s">
        <v>34</v>
      </c>
      <c r="AQ25" s="3" t="s">
        <v>35</v>
      </c>
    </row>
    <row r="26" spans="1:43" ht="12.75">
      <c r="A26">
        <v>1999</v>
      </c>
      <c r="B26">
        <v>1</v>
      </c>
      <c r="C26">
        <v>117</v>
      </c>
      <c r="D26">
        <v>117</v>
      </c>
      <c r="E26">
        <v>4.762182481769778</v>
      </c>
      <c r="H26">
        <v>148.63520233978767</v>
      </c>
      <c r="I26">
        <v>-31.635202339787668</v>
      </c>
      <c r="U26" s="1">
        <v>1</v>
      </c>
      <c r="V26" s="1">
        <v>-8057988010.779204</v>
      </c>
      <c r="W26" s="1">
        <v>8057988010.779204</v>
      </c>
      <c r="AE26" s="3" t="s">
        <v>34</v>
      </c>
      <c r="AF26" s="3" t="s">
        <v>35</v>
      </c>
      <c r="AO26" s="1">
        <v>1</v>
      </c>
      <c r="AP26" s="1">
        <v>5.001494997497975</v>
      </c>
      <c r="AQ26" s="1">
        <v>0.12247493426852074</v>
      </c>
    </row>
    <row r="27" spans="1:43" ht="12.75">
      <c r="A27">
        <v>2000</v>
      </c>
      <c r="B27">
        <v>1</v>
      </c>
      <c r="C27">
        <v>102</v>
      </c>
      <c r="D27">
        <v>102</v>
      </c>
      <c r="E27">
        <v>4.624982617157782</v>
      </c>
      <c r="H27">
        <v>148.63520233978767</v>
      </c>
      <c r="I27">
        <v>-46.63520233978767</v>
      </c>
      <c r="U27" s="1">
        <v>2</v>
      </c>
      <c r="V27" s="1">
        <v>-8057988010.779204</v>
      </c>
      <c r="W27" s="1">
        <v>8057988010.779204</v>
      </c>
      <c r="AE27" s="1">
        <v>5.001494997497975</v>
      </c>
      <c r="AF27" s="1">
        <v>0.12247493426852074</v>
      </c>
      <c r="AO27" s="1">
        <v>2</v>
      </c>
      <c r="AP27" s="1">
        <v>5.001494997497975</v>
      </c>
      <c r="AQ27" s="1">
        <v>-0.239312515728197</v>
      </c>
    </row>
    <row r="28" spans="1:43" ht="12.75">
      <c r="A28">
        <v>2001</v>
      </c>
      <c r="B28">
        <v>1</v>
      </c>
      <c r="C28">
        <v>185</v>
      </c>
      <c r="D28">
        <v>185</v>
      </c>
      <c r="E28">
        <v>5.220361230469121</v>
      </c>
      <c r="H28">
        <v>148.63520233978767</v>
      </c>
      <c r="I28">
        <v>36.36479766021233</v>
      </c>
      <c r="U28" s="1">
        <v>3</v>
      </c>
      <c r="V28" s="1">
        <v>-8057988010.779204</v>
      </c>
      <c r="W28" s="1">
        <v>8057988010.779204</v>
      </c>
      <c r="AE28" s="1">
        <v>5.001494997497975</v>
      </c>
      <c r="AF28" s="1">
        <v>-0.239312515728197</v>
      </c>
      <c r="AO28" s="1">
        <v>3</v>
      </c>
      <c r="AP28" s="1">
        <v>5.001494997497975</v>
      </c>
      <c r="AQ28" s="1">
        <v>-0.3765123803401931</v>
      </c>
    </row>
    <row r="29" spans="1:43" ht="12.75">
      <c r="A29">
        <v>2002</v>
      </c>
      <c r="B29">
        <v>1</v>
      </c>
      <c r="C29">
        <v>170</v>
      </c>
      <c r="D29">
        <v>170</v>
      </c>
      <c r="E29">
        <v>5.135804319385902</v>
      </c>
      <c r="H29">
        <v>148.63520233978767</v>
      </c>
      <c r="I29">
        <v>21.364797660212332</v>
      </c>
      <c r="U29" s="1">
        <v>4</v>
      </c>
      <c r="V29" s="1">
        <v>-8057988010.779204</v>
      </c>
      <c r="W29" s="1">
        <v>8057988010.779204</v>
      </c>
      <c r="AE29" s="1">
        <v>5.001494997497975</v>
      </c>
      <c r="AF29" s="1">
        <v>-0.3765123803401931</v>
      </c>
      <c r="AO29" s="1">
        <v>4</v>
      </c>
      <c r="AP29" s="1">
        <v>5.001494997497975</v>
      </c>
      <c r="AQ29" s="1">
        <v>0.2188662329711457</v>
      </c>
    </row>
    <row r="30" spans="1:43" ht="12.75">
      <c r="A30">
        <v>2003</v>
      </c>
      <c r="B30">
        <v>1</v>
      </c>
      <c r="C30">
        <v>171</v>
      </c>
      <c r="D30">
        <v>171</v>
      </c>
      <c r="E30">
        <v>5.141669404438777</v>
      </c>
      <c r="H30">
        <v>148.63520233978767</v>
      </c>
      <c r="I30">
        <v>22.364797660212332</v>
      </c>
      <c r="U30" s="1">
        <v>5</v>
      </c>
      <c r="V30" s="1">
        <v>-8057988010.779204</v>
      </c>
      <c r="W30" s="1">
        <v>8057988010.779204</v>
      </c>
      <c r="AE30" s="1">
        <v>5.001494997497975</v>
      </c>
      <c r="AF30" s="1">
        <v>0.2188662329711457</v>
      </c>
      <c r="AO30" s="1">
        <v>5</v>
      </c>
      <c r="AP30" s="1">
        <v>5.001494997497975</v>
      </c>
      <c r="AQ30" s="1">
        <v>0.134309321887927</v>
      </c>
    </row>
    <row r="31" spans="1:43" ht="12.75">
      <c r="A31">
        <v>1997</v>
      </c>
      <c r="B31">
        <v>2</v>
      </c>
      <c r="C31">
        <v>99</v>
      </c>
      <c r="D31">
        <v>25</v>
      </c>
      <c r="E31">
        <v>3.218915824068222</v>
      </c>
      <c r="H31">
        <v>5.501464577968516</v>
      </c>
      <c r="I31">
        <v>19.498535422031484</v>
      </c>
      <c r="U31" s="1">
        <v>6</v>
      </c>
      <c r="V31" s="1">
        <v>-8057988010.779204</v>
      </c>
      <c r="W31" s="1">
        <v>8057988010.779204</v>
      </c>
      <c r="AE31" s="1">
        <v>5.001494997497975</v>
      </c>
      <c r="AF31" s="1">
        <v>0.134309321887927</v>
      </c>
      <c r="AO31" s="1">
        <v>6</v>
      </c>
      <c r="AP31" s="1">
        <v>5.001494997497975</v>
      </c>
      <c r="AQ31" s="1">
        <v>0.14017440694080197</v>
      </c>
    </row>
    <row r="32" spans="1:43" ht="12.75">
      <c r="A32">
        <v>1998</v>
      </c>
      <c r="B32">
        <v>2</v>
      </c>
      <c r="C32">
        <v>201</v>
      </c>
      <c r="D32">
        <v>33</v>
      </c>
      <c r="E32">
        <v>3.4965378640376557</v>
      </c>
      <c r="H32">
        <v>5.501464577968516</v>
      </c>
      <c r="I32">
        <v>27.498535422031484</v>
      </c>
      <c r="U32" s="1">
        <v>7</v>
      </c>
      <c r="V32" s="1">
        <v>-8057988010.779204</v>
      </c>
      <c r="W32" s="1">
        <v>8057988010.779204</v>
      </c>
      <c r="AE32" s="1">
        <v>5.001494997497975</v>
      </c>
      <c r="AF32" s="1">
        <v>0.14017440694080197</v>
      </c>
      <c r="AO32" s="1">
        <v>7</v>
      </c>
      <c r="AP32" s="1">
        <v>1.705014343693727</v>
      </c>
      <c r="AQ32" s="1">
        <v>1.513901480374495</v>
      </c>
    </row>
    <row r="33" spans="1:43" ht="12.75">
      <c r="A33">
        <v>1999</v>
      </c>
      <c r="B33">
        <v>2</v>
      </c>
      <c r="C33">
        <v>159</v>
      </c>
      <c r="D33">
        <v>42</v>
      </c>
      <c r="E33">
        <v>3.7376934275237357</v>
      </c>
      <c r="H33">
        <v>5.501464577968516</v>
      </c>
      <c r="I33">
        <v>36.49853542203148</v>
      </c>
      <c r="U33" s="1">
        <v>8</v>
      </c>
      <c r="V33" s="1">
        <v>-8057988010.779204</v>
      </c>
      <c r="W33" s="1">
        <v>8057988010.779204</v>
      </c>
      <c r="AE33" s="1">
        <v>1.705014343693727</v>
      </c>
      <c r="AF33" s="1">
        <v>1.513901480374495</v>
      </c>
      <c r="AO33" s="1">
        <v>8</v>
      </c>
      <c r="AP33" s="1">
        <v>1.705014343693727</v>
      </c>
      <c r="AQ33" s="1">
        <v>1.7915235203439286</v>
      </c>
    </row>
    <row r="34" spans="1:43" ht="12.75">
      <c r="A34">
        <v>2000</v>
      </c>
      <c r="B34">
        <v>2</v>
      </c>
      <c r="C34">
        <v>152</v>
      </c>
      <c r="D34">
        <v>50</v>
      </c>
      <c r="E34">
        <v>3.9120430052281487</v>
      </c>
      <c r="H34">
        <v>5.501464577968516</v>
      </c>
      <c r="I34">
        <v>44.49853542203148</v>
      </c>
      <c r="U34" s="1">
        <v>9</v>
      </c>
      <c r="V34" s="1">
        <v>-8057988010.779204</v>
      </c>
      <c r="W34" s="1">
        <v>8057988010.779204</v>
      </c>
      <c r="AE34" s="1">
        <v>1.705014343693727</v>
      </c>
      <c r="AF34" s="1">
        <v>1.7915235203439286</v>
      </c>
      <c r="AO34" s="1">
        <v>9</v>
      </c>
      <c r="AP34" s="1">
        <v>1.705014343693727</v>
      </c>
      <c r="AQ34" s="1">
        <v>2.0326790838300086</v>
      </c>
    </row>
    <row r="35" spans="1:43" ht="12.75">
      <c r="A35">
        <v>2001</v>
      </c>
      <c r="B35">
        <v>2</v>
      </c>
      <c r="C35">
        <v>185</v>
      </c>
      <c r="D35">
        <v>0</v>
      </c>
      <c r="E35">
        <v>-6.907755278982137</v>
      </c>
      <c r="H35">
        <v>5.501464577968516</v>
      </c>
      <c r="I35">
        <v>-5.501464577968516</v>
      </c>
      <c r="U35" s="1">
        <v>10</v>
      </c>
      <c r="V35" s="1">
        <v>-8057988010.779204</v>
      </c>
      <c r="W35" s="1">
        <v>8057988010.779204</v>
      </c>
      <c r="AE35" s="1">
        <v>1.705014343693727</v>
      </c>
      <c r="AF35" s="1">
        <v>2.0326790838300086</v>
      </c>
      <c r="AO35" s="1">
        <v>10</v>
      </c>
      <c r="AP35" s="1">
        <v>1.705014343693727</v>
      </c>
      <c r="AQ35" s="1">
        <v>2.2070286615344217</v>
      </c>
    </row>
    <row r="36" spans="1:43" ht="12.75">
      <c r="A36">
        <v>2002</v>
      </c>
      <c r="B36">
        <v>2</v>
      </c>
      <c r="C36">
        <v>186</v>
      </c>
      <c r="D36">
        <v>16</v>
      </c>
      <c r="E36">
        <v>2.7726512202867375</v>
      </c>
      <c r="H36">
        <v>5.501464577968516</v>
      </c>
      <c r="I36">
        <v>10.498535422031484</v>
      </c>
      <c r="U36" s="1">
        <v>11</v>
      </c>
      <c r="V36" s="1">
        <v>-8057988010.779204</v>
      </c>
      <c r="W36" s="1">
        <v>8057988010.779204</v>
      </c>
      <c r="AE36" s="1">
        <v>1.705014343693727</v>
      </c>
      <c r="AF36" s="1">
        <v>2.2070286615344217</v>
      </c>
      <c r="AO36" s="1">
        <v>11</v>
      </c>
      <c r="AP36" s="1">
        <v>1.705014343693727</v>
      </c>
      <c r="AQ36" s="1">
        <v>-8.612769622675863</v>
      </c>
    </row>
    <row r="37" spans="1:43" ht="12.75">
      <c r="A37">
        <v>1995</v>
      </c>
      <c r="B37">
        <v>3</v>
      </c>
      <c r="C37">
        <v>140</v>
      </c>
      <c r="D37">
        <v>1</v>
      </c>
      <c r="E37">
        <v>0.0009995003330834232</v>
      </c>
      <c r="H37">
        <v>0.051205972260589434</v>
      </c>
      <c r="I37">
        <v>0.9487940277394106</v>
      </c>
      <c r="U37" s="1">
        <v>12</v>
      </c>
      <c r="V37" s="1">
        <v>-8057988010.779204</v>
      </c>
      <c r="W37" s="1">
        <v>8057988010.779204</v>
      </c>
      <c r="AE37" s="1">
        <v>1.705014343693727</v>
      </c>
      <c r="AF37" s="1">
        <v>-8.612769622675863</v>
      </c>
      <c r="AO37" s="1">
        <v>12</v>
      </c>
      <c r="AP37" s="1">
        <v>1.705014343693727</v>
      </c>
      <c r="AQ37" s="1">
        <v>1.0676368765930104</v>
      </c>
    </row>
    <row r="38" spans="1:43" ht="12.75">
      <c r="A38">
        <v>1996</v>
      </c>
      <c r="B38">
        <v>3</v>
      </c>
      <c r="C38">
        <v>121</v>
      </c>
      <c r="D38">
        <v>0</v>
      </c>
      <c r="E38">
        <v>-6.907755278982137</v>
      </c>
      <c r="H38">
        <v>0.051205972260589434</v>
      </c>
      <c r="I38">
        <v>-0.051205972260589434</v>
      </c>
      <c r="U38" s="1">
        <v>13</v>
      </c>
      <c r="V38" s="1">
        <v>-8057988010.779204</v>
      </c>
      <c r="W38" s="1">
        <v>8057988010.779204</v>
      </c>
      <c r="AE38" s="1">
        <v>1.705014343693727</v>
      </c>
      <c r="AF38" s="1">
        <v>1.0676368765930104</v>
      </c>
      <c r="AO38" s="1">
        <v>13</v>
      </c>
      <c r="AP38" s="1">
        <v>-2.97189910802462</v>
      </c>
      <c r="AQ38" s="1">
        <v>2.9728986083577036</v>
      </c>
    </row>
    <row r="39" spans="1:43" ht="12.75">
      <c r="A39">
        <v>1997</v>
      </c>
      <c r="B39">
        <v>3</v>
      </c>
      <c r="C39">
        <v>99</v>
      </c>
      <c r="D39">
        <v>0</v>
      </c>
      <c r="E39">
        <v>-6.907755278982137</v>
      </c>
      <c r="H39">
        <v>0.051205972260589434</v>
      </c>
      <c r="I39">
        <v>-0.051205972260589434</v>
      </c>
      <c r="U39" s="1">
        <v>14</v>
      </c>
      <c r="V39" s="1">
        <v>-8057988010.779204</v>
      </c>
      <c r="W39" s="1">
        <v>8057988010.779204</v>
      </c>
      <c r="AE39" s="1">
        <v>-2.97189910802462</v>
      </c>
      <c r="AF39" s="1">
        <v>2.9728986083577036</v>
      </c>
      <c r="AO39" s="1">
        <v>14</v>
      </c>
      <c r="AP39" s="1">
        <v>-2.97189910802462</v>
      </c>
      <c r="AQ39" s="1">
        <v>-3.935856170957517</v>
      </c>
    </row>
    <row r="40" spans="1:43" ht="12.75">
      <c r="A40">
        <v>1998</v>
      </c>
      <c r="B40">
        <v>3</v>
      </c>
      <c r="C40">
        <v>204</v>
      </c>
      <c r="D40">
        <v>3</v>
      </c>
      <c r="E40">
        <v>1.09894556645823</v>
      </c>
      <c r="H40">
        <v>0.051205972260589434</v>
      </c>
      <c r="I40">
        <v>2.9487940277394107</v>
      </c>
      <c r="U40" s="1">
        <v>15</v>
      </c>
      <c r="V40" s="1">
        <v>-8057988010.779204</v>
      </c>
      <c r="W40" s="1">
        <v>8057988010.779204</v>
      </c>
      <c r="AE40" s="1">
        <v>-2.97189910802462</v>
      </c>
      <c r="AF40" s="1">
        <v>-3.935856170957517</v>
      </c>
      <c r="AO40" s="1">
        <v>15</v>
      </c>
      <c r="AP40" s="1">
        <v>-2.97189910802462</v>
      </c>
      <c r="AQ40" s="1">
        <v>-3.935856170957517</v>
      </c>
    </row>
    <row r="41" spans="1:43" ht="12.75">
      <c r="A41">
        <v>1999</v>
      </c>
      <c r="B41">
        <v>3</v>
      </c>
      <c r="C41">
        <v>165</v>
      </c>
      <c r="D41">
        <v>6</v>
      </c>
      <c r="E41">
        <v>1.7919261220073759</v>
      </c>
      <c r="H41">
        <v>0.051205972260589434</v>
      </c>
      <c r="I41">
        <v>5.94879402773941</v>
      </c>
      <c r="U41" s="1">
        <v>16</v>
      </c>
      <c r="V41" s="1">
        <v>-8057988010.779204</v>
      </c>
      <c r="W41" s="1">
        <v>8057988010.779204</v>
      </c>
      <c r="AE41" s="1">
        <v>-2.97189910802462</v>
      </c>
      <c r="AF41" s="1">
        <v>-3.935856170957517</v>
      </c>
      <c r="AO41" s="1">
        <v>16</v>
      </c>
      <c r="AP41" s="1">
        <v>-2.97189910802462</v>
      </c>
      <c r="AQ41" s="1">
        <v>4.07084467448285</v>
      </c>
    </row>
    <row r="42" spans="1:43" ht="12.75">
      <c r="A42">
        <v>2000</v>
      </c>
      <c r="B42">
        <v>3</v>
      </c>
      <c r="C42">
        <v>152</v>
      </c>
      <c r="D42">
        <v>0</v>
      </c>
      <c r="E42">
        <v>-6.907755278982137</v>
      </c>
      <c r="H42">
        <v>0.051205972260589434</v>
      </c>
      <c r="I42">
        <v>-0.051205972260589434</v>
      </c>
      <c r="U42" s="1">
        <v>17</v>
      </c>
      <c r="V42" s="1">
        <v>-8057988010.779204</v>
      </c>
      <c r="W42" s="1">
        <v>8057988010.779204</v>
      </c>
      <c r="AE42" s="1">
        <v>-2.97189910802462</v>
      </c>
      <c r="AF42" s="1">
        <v>4.07084467448285</v>
      </c>
      <c r="AO42" s="1">
        <v>17</v>
      </c>
      <c r="AP42" s="1">
        <v>-2.97189910802462</v>
      </c>
      <c r="AQ42" s="1">
        <v>4.763825230031996</v>
      </c>
    </row>
    <row r="43" spans="21:43" ht="13.5" thickBot="1">
      <c r="U43" s="2">
        <v>18</v>
      </c>
      <c r="V43" s="2">
        <v>-8057988010.779204</v>
      </c>
      <c r="W43" s="2">
        <v>8057988010.779204</v>
      </c>
      <c r="AE43" s="1">
        <v>-2.97189910802462</v>
      </c>
      <c r="AF43" s="1">
        <v>4.763825230031996</v>
      </c>
      <c r="AO43" s="2">
        <v>18</v>
      </c>
      <c r="AP43" s="2">
        <v>-2.97189910802462</v>
      </c>
      <c r="AQ43" s="2">
        <v>-3.935856170957517</v>
      </c>
    </row>
    <row r="44" spans="29:32" ht="13.5" thickBot="1">
      <c r="AC44" s="2">
        <v>18</v>
      </c>
      <c r="AD44" s="2"/>
      <c r="AE44" s="2">
        <v>-2.97189910802462</v>
      </c>
      <c r="AF44" s="2">
        <v>-3.935856170957517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44"/>
  <sheetViews>
    <sheetView workbookViewId="0" topLeftCell="A1">
      <selection activeCell="A20" sqref="A20"/>
    </sheetView>
  </sheetViews>
  <sheetFormatPr defaultColWidth="9.140625" defaultRowHeight="12.75"/>
  <cols>
    <col min="6" max="6" width="11.57421875" style="0" bestFit="1" customWidth="1"/>
    <col min="12" max="12" width="11.57421875" style="0" bestFit="1" customWidth="1"/>
  </cols>
  <sheetData>
    <row r="1" spans="1:34" ht="12.75">
      <c r="A1" t="s">
        <v>0</v>
      </c>
      <c r="B1" t="s">
        <v>1</v>
      </c>
      <c r="C1" t="s">
        <v>2</v>
      </c>
      <c r="D1" t="s">
        <v>3</v>
      </c>
      <c r="E1" t="s">
        <v>63</v>
      </c>
      <c r="F1" t="s">
        <v>64</v>
      </c>
      <c r="G1" t="s">
        <v>69</v>
      </c>
      <c r="H1" t="s">
        <v>60</v>
      </c>
      <c r="I1" t="s">
        <v>61</v>
      </c>
      <c r="J1" t="s">
        <v>5</v>
      </c>
      <c r="K1" t="s">
        <v>75</v>
      </c>
      <c r="L1" t="s">
        <v>74</v>
      </c>
      <c r="M1" t="s">
        <v>76</v>
      </c>
      <c r="N1" t="s">
        <v>72</v>
      </c>
      <c r="O1" t="s">
        <v>73</v>
      </c>
      <c r="P1" t="s">
        <v>66</v>
      </c>
      <c r="Q1" t="s">
        <v>65</v>
      </c>
      <c r="R1" t="s">
        <v>67</v>
      </c>
      <c r="S1" t="s">
        <v>68</v>
      </c>
      <c r="T1" t="s">
        <v>70</v>
      </c>
      <c r="W1" t="s">
        <v>7</v>
      </c>
      <c r="AH1" t="s">
        <v>71</v>
      </c>
    </row>
    <row r="2" spans="1:20" ht="13.5" thickBot="1">
      <c r="A2">
        <v>1998</v>
      </c>
      <c r="B2">
        <v>1</v>
      </c>
      <c r="C2">
        <v>168</v>
      </c>
      <c r="D2">
        <v>168</v>
      </c>
      <c r="E2">
        <f aca="true" t="shared" si="0" ref="E2:E19">LN(D2+0.001)</f>
        <v>5.123969931766496</v>
      </c>
      <c r="F2">
        <f>$X$17+$X$18*R2+$X$19*S2</f>
        <v>31649.45089264881</v>
      </c>
      <c r="G2">
        <f aca="true" t="shared" si="1" ref="G2:G19">D2-F2</f>
        <v>-31481.45089264881</v>
      </c>
      <c r="H2">
        <f aca="true" t="shared" si="2" ref="H2:H19">IF(B2=2,1,0)</f>
        <v>0</v>
      </c>
      <c r="I2">
        <f aca="true" t="shared" si="3" ref="I2:I19">IF(B2=3,1,0)</f>
        <v>0</v>
      </c>
      <c r="J2">
        <f>D2*LN(D2+0.001)-D2</f>
        <v>692.8269485367713</v>
      </c>
      <c r="K2">
        <f>D2*LN(L2)-L2</f>
        <v>687.7110723655278</v>
      </c>
      <c r="L2">
        <f>(X$17+X$18*R2+X$19*S2)*P2</f>
        <v>212.93374916862928</v>
      </c>
      <c r="M2">
        <f>X$17+X$18*R2+X$19*S2</f>
        <v>31649.45089264881</v>
      </c>
      <c r="N2">
        <f aca="true" t="shared" si="4" ref="N2:N19">EXP($AH$18+$AH$19*H2+$AH$20*I2)</f>
        <v>148.63520233978767</v>
      </c>
      <c r="O2">
        <f aca="true" t="shared" si="5" ref="O2:O19">D2-N2</f>
        <v>19.364797660212332</v>
      </c>
      <c r="P2">
        <f aca="true" t="shared" si="6" ref="P2:P19">1/N2</f>
        <v>0.0067278813111442395</v>
      </c>
      <c r="Q2">
        <f>(J2-K2)/P2</f>
        <v>760.3992898580736</v>
      </c>
      <c r="R2">
        <f>H2/$P2</f>
        <v>0</v>
      </c>
      <c r="S2">
        <f>I2/$P2</f>
        <v>0</v>
      </c>
      <c r="T2">
        <f aca="true" t="shared" si="7" ref="T2:T19">Q2+G2</f>
        <v>-30721.051602790736</v>
      </c>
    </row>
    <row r="3" spans="1:24" ht="13.5" thickBot="1">
      <c r="A3">
        <v>1999</v>
      </c>
      <c r="B3">
        <v>1</v>
      </c>
      <c r="C3">
        <v>117</v>
      </c>
      <c r="D3">
        <v>117</v>
      </c>
      <c r="E3">
        <f t="shared" si="0"/>
        <v>4.762182481769778</v>
      </c>
      <c r="F3">
        <f aca="true" t="shared" si="8" ref="F3:F19">$X$17+$X$18*H3+$X$19*I3</f>
        <v>31649.45089264881</v>
      </c>
      <c r="G3">
        <f t="shared" si="1"/>
        <v>-31532.45089264881</v>
      </c>
      <c r="H3">
        <f t="shared" si="2"/>
        <v>0</v>
      </c>
      <c r="I3">
        <f t="shared" si="3"/>
        <v>0</v>
      </c>
      <c r="J3">
        <f aca="true" t="shared" si="9" ref="J3:J19">D3*LN(D3+0.001)-D3</f>
        <v>440.17535036706397</v>
      </c>
      <c r="K3">
        <f aca="true" t="shared" si="10" ref="K3:K19">D3*LN(L3)-L3</f>
        <v>414.3010372569444</v>
      </c>
      <c r="L3">
        <f aca="true" t="shared" si="11" ref="L3:L19">(X$17+X$18*R3+X$19*S3)*P3</f>
        <v>212.93374916862928</v>
      </c>
      <c r="M3">
        <f aca="true" t="shared" si="12" ref="M3:M19">X$17+X$18*R3+X$19*S3</f>
        <v>31649.45089264881</v>
      </c>
      <c r="N3">
        <f t="shared" si="4"/>
        <v>148.63520233978767</v>
      </c>
      <c r="O3">
        <f t="shared" si="5"/>
        <v>-31.635202339787668</v>
      </c>
      <c r="P3">
        <f t="shared" si="6"/>
        <v>0.0067278813111442395</v>
      </c>
      <c r="Q3">
        <f aca="true" t="shared" si="13" ref="Q3:Q19">(J3-K3)/P3</f>
        <v>3845.8337645256393</v>
      </c>
      <c r="R3">
        <f aca="true" t="shared" si="14" ref="R3:R19">H3/$P3</f>
        <v>0</v>
      </c>
      <c r="S3">
        <f aca="true" t="shared" si="15" ref="S3:S19">I3/$P3</f>
        <v>0</v>
      </c>
      <c r="T3">
        <f t="shared" si="7"/>
        <v>-27686.61712812317</v>
      </c>
      <c r="W3" s="4" t="s">
        <v>8</v>
      </c>
      <c r="X3" s="4"/>
    </row>
    <row r="4" spans="1:34" ht="12.75">
      <c r="A4">
        <v>2000</v>
      </c>
      <c r="B4">
        <v>1</v>
      </c>
      <c r="C4">
        <v>102</v>
      </c>
      <c r="D4">
        <v>102</v>
      </c>
      <c r="E4">
        <f t="shared" si="0"/>
        <v>4.624982617157782</v>
      </c>
      <c r="F4">
        <f t="shared" si="8"/>
        <v>31649.45089264881</v>
      </c>
      <c r="G4">
        <f t="shared" si="1"/>
        <v>-31547.45089264881</v>
      </c>
      <c r="H4">
        <f t="shared" si="2"/>
        <v>0</v>
      </c>
      <c r="I4">
        <f t="shared" si="3"/>
        <v>0</v>
      </c>
      <c r="J4">
        <f t="shared" si="9"/>
        <v>369.74822695009374</v>
      </c>
      <c r="K4">
        <f t="shared" si="10"/>
        <v>333.88632104853747</v>
      </c>
      <c r="L4">
        <f t="shared" si="11"/>
        <v>212.93374916862928</v>
      </c>
      <c r="M4">
        <f t="shared" si="12"/>
        <v>31649.45089264881</v>
      </c>
      <c r="N4">
        <f t="shared" si="4"/>
        <v>148.63520233978767</v>
      </c>
      <c r="O4">
        <f t="shared" si="5"/>
        <v>-46.63520233978767</v>
      </c>
      <c r="P4">
        <f t="shared" si="6"/>
        <v>0.0067278813111442395</v>
      </c>
      <c r="Q4">
        <f t="shared" si="13"/>
        <v>5330.341639968242</v>
      </c>
      <c r="R4">
        <f t="shared" si="14"/>
        <v>0</v>
      </c>
      <c r="S4">
        <f t="shared" si="15"/>
        <v>0</v>
      </c>
      <c r="T4">
        <f t="shared" si="7"/>
        <v>-26217.109252680566</v>
      </c>
      <c r="W4" s="1" t="s">
        <v>9</v>
      </c>
      <c r="X4" s="1">
        <v>0.931137506778146</v>
      </c>
      <c r="AG4" s="4" t="s">
        <v>8</v>
      </c>
      <c r="AH4" s="4"/>
    </row>
    <row r="5" spans="1:34" ht="12.75">
      <c r="A5">
        <v>2001</v>
      </c>
      <c r="B5">
        <v>1</v>
      </c>
      <c r="C5">
        <v>185</v>
      </c>
      <c r="D5">
        <v>185</v>
      </c>
      <c r="E5">
        <f t="shared" si="0"/>
        <v>5.220361230469121</v>
      </c>
      <c r="F5">
        <f t="shared" si="8"/>
        <v>31649.45089264881</v>
      </c>
      <c r="G5">
        <f t="shared" si="1"/>
        <v>-31464.45089264881</v>
      </c>
      <c r="H5">
        <f t="shared" si="2"/>
        <v>0</v>
      </c>
      <c r="I5">
        <f t="shared" si="3"/>
        <v>0</v>
      </c>
      <c r="J5">
        <f t="shared" si="9"/>
        <v>780.7668276367873</v>
      </c>
      <c r="K5">
        <f t="shared" si="10"/>
        <v>778.8477507350556</v>
      </c>
      <c r="L5">
        <f t="shared" si="11"/>
        <v>212.93374916862928</v>
      </c>
      <c r="M5">
        <f t="shared" si="12"/>
        <v>31649.45089264881</v>
      </c>
      <c r="N5">
        <f t="shared" si="4"/>
        <v>148.63520233978767</v>
      </c>
      <c r="O5">
        <f t="shared" si="5"/>
        <v>36.36479766021233</v>
      </c>
      <c r="P5">
        <f t="shared" si="6"/>
        <v>0.0067278813111442395</v>
      </c>
      <c r="Q5">
        <f t="shared" si="13"/>
        <v>285.2423835945082</v>
      </c>
      <c r="R5">
        <f t="shared" si="14"/>
        <v>0</v>
      </c>
      <c r="S5">
        <f t="shared" si="15"/>
        <v>0</v>
      </c>
      <c r="T5">
        <f t="shared" si="7"/>
        <v>-31179.2085090543</v>
      </c>
      <c r="W5" s="1" t="s">
        <v>10</v>
      </c>
      <c r="X5" s="1">
        <v>0.8670170565290218</v>
      </c>
      <c r="AG5" s="1" t="s">
        <v>9</v>
      </c>
      <c r="AH5" s="1">
        <v>0.7144987389102654</v>
      </c>
    </row>
    <row r="6" spans="1:34" ht="12.75">
      <c r="A6">
        <v>2002</v>
      </c>
      <c r="B6">
        <v>1</v>
      </c>
      <c r="C6">
        <v>170</v>
      </c>
      <c r="D6">
        <v>170</v>
      </c>
      <c r="E6">
        <f t="shared" si="0"/>
        <v>5.135804319385902</v>
      </c>
      <c r="F6">
        <f t="shared" si="8"/>
        <v>31649.45089264881</v>
      </c>
      <c r="G6">
        <f t="shared" si="1"/>
        <v>-31479.45089264881</v>
      </c>
      <c r="H6">
        <f t="shared" si="2"/>
        <v>0</v>
      </c>
      <c r="I6">
        <f t="shared" si="3"/>
        <v>0</v>
      </c>
      <c r="J6">
        <f t="shared" si="9"/>
        <v>703.0867342956034</v>
      </c>
      <c r="K6">
        <f t="shared" si="10"/>
        <v>698.4330345266487</v>
      </c>
      <c r="L6">
        <f t="shared" si="11"/>
        <v>212.93374916862928</v>
      </c>
      <c r="M6">
        <f t="shared" si="12"/>
        <v>31649.45089264881</v>
      </c>
      <c r="N6">
        <f t="shared" si="4"/>
        <v>148.63520233978767</v>
      </c>
      <c r="O6">
        <f t="shared" si="5"/>
        <v>21.364797660212332</v>
      </c>
      <c r="P6">
        <f t="shared" si="6"/>
        <v>0.0067278813111442395</v>
      </c>
      <c r="Q6">
        <f t="shared" si="13"/>
        <v>691.7036067871979</v>
      </c>
      <c r="R6">
        <f t="shared" si="14"/>
        <v>0</v>
      </c>
      <c r="S6">
        <f t="shared" si="15"/>
        <v>0</v>
      </c>
      <c r="T6">
        <f t="shared" si="7"/>
        <v>-30787.74728586161</v>
      </c>
      <c r="W6" s="1" t="s">
        <v>11</v>
      </c>
      <c r="X6" s="1">
        <v>0.8492859973995581</v>
      </c>
      <c r="AG6" s="1" t="s">
        <v>10</v>
      </c>
      <c r="AH6" s="1">
        <v>0.5105084479043596</v>
      </c>
    </row>
    <row r="7" spans="1:34" ht="12.75">
      <c r="A7">
        <v>2003</v>
      </c>
      <c r="B7">
        <v>1</v>
      </c>
      <c r="C7">
        <v>171</v>
      </c>
      <c r="D7">
        <v>171</v>
      </c>
      <c r="E7">
        <f t="shared" si="0"/>
        <v>5.141669404438777</v>
      </c>
      <c r="F7">
        <f t="shared" si="8"/>
        <v>31649.45089264881</v>
      </c>
      <c r="G7">
        <f t="shared" si="1"/>
        <v>-31478.45089264881</v>
      </c>
      <c r="H7">
        <f t="shared" si="2"/>
        <v>0</v>
      </c>
      <c r="I7">
        <f t="shared" si="3"/>
        <v>0</v>
      </c>
      <c r="J7">
        <f t="shared" si="9"/>
        <v>708.2254681590308</v>
      </c>
      <c r="K7">
        <f t="shared" si="10"/>
        <v>703.7940156072091</v>
      </c>
      <c r="L7">
        <f t="shared" si="11"/>
        <v>212.93374916862928</v>
      </c>
      <c r="M7">
        <f t="shared" si="12"/>
        <v>31649.45089264881</v>
      </c>
      <c r="N7">
        <f t="shared" si="4"/>
        <v>148.63520233978767</v>
      </c>
      <c r="O7">
        <f t="shared" si="5"/>
        <v>22.364797660212332</v>
      </c>
      <c r="P7">
        <f t="shared" si="6"/>
        <v>0.0067278813111442395</v>
      </c>
      <c r="Q7">
        <f t="shared" si="13"/>
        <v>658.669846699192</v>
      </c>
      <c r="R7">
        <f t="shared" si="14"/>
        <v>0</v>
      </c>
      <c r="S7">
        <f t="shared" si="15"/>
        <v>0</v>
      </c>
      <c r="T7">
        <f t="shared" si="7"/>
        <v>-30819.781045949618</v>
      </c>
      <c r="W7" s="1" t="s">
        <v>12</v>
      </c>
      <c r="X7" s="1">
        <v>6389.040877195875</v>
      </c>
      <c r="AG7" s="1" t="s">
        <v>11</v>
      </c>
      <c r="AH7" s="1">
        <v>0.4452429076249409</v>
      </c>
    </row>
    <row r="8" spans="1:34" ht="13.5" thickBot="1">
      <c r="A8">
        <v>1997</v>
      </c>
      <c r="B8">
        <v>2</v>
      </c>
      <c r="C8">
        <v>99</v>
      </c>
      <c r="D8">
        <v>25</v>
      </c>
      <c r="E8">
        <f t="shared" si="0"/>
        <v>3.218915824068222</v>
      </c>
      <c r="F8">
        <f t="shared" si="8"/>
        <v>25917.731169034407</v>
      </c>
      <c r="G8">
        <f t="shared" si="1"/>
        <v>-25892.731169034407</v>
      </c>
      <c r="H8">
        <f t="shared" si="2"/>
        <v>1</v>
      </c>
      <c r="I8">
        <f t="shared" si="3"/>
        <v>0</v>
      </c>
      <c r="J8">
        <f t="shared" si="9"/>
        <v>55.472895601705545</v>
      </c>
      <c r="K8">
        <f t="shared" si="10"/>
        <v>55.14894726095575</v>
      </c>
      <c r="L8">
        <f t="shared" si="11"/>
        <v>21.193967658650717</v>
      </c>
      <c r="M8">
        <f t="shared" si="12"/>
        <v>116.59786234067724</v>
      </c>
      <c r="N8">
        <f t="shared" si="4"/>
        <v>5.501464577968516</v>
      </c>
      <c r="O8">
        <f t="shared" si="5"/>
        <v>19.498535422031484</v>
      </c>
      <c r="P8">
        <f t="shared" si="6"/>
        <v>0.18176977890663115</v>
      </c>
      <c r="Q8">
        <f t="shared" si="13"/>
        <v>1.782190321726668</v>
      </c>
      <c r="R8">
        <f t="shared" si="14"/>
        <v>5.501464577968516</v>
      </c>
      <c r="S8">
        <f t="shared" si="15"/>
        <v>0</v>
      </c>
      <c r="T8">
        <f t="shared" si="7"/>
        <v>-25890.94897871268</v>
      </c>
      <c r="W8" s="2" t="s">
        <v>13</v>
      </c>
      <c r="X8" s="2">
        <v>18</v>
      </c>
      <c r="AG8" s="1" t="s">
        <v>12</v>
      </c>
      <c r="AH8" s="1">
        <v>3.50903890190246</v>
      </c>
    </row>
    <row r="9" spans="1:34" ht="13.5" thickBot="1">
      <c r="A9">
        <v>1998</v>
      </c>
      <c r="B9">
        <v>2</v>
      </c>
      <c r="C9">
        <v>201</v>
      </c>
      <c r="D9">
        <v>33</v>
      </c>
      <c r="E9">
        <f t="shared" si="0"/>
        <v>3.4965378640376557</v>
      </c>
      <c r="F9">
        <f t="shared" si="8"/>
        <v>25917.731169034407</v>
      </c>
      <c r="G9">
        <f t="shared" si="1"/>
        <v>-25884.731169034407</v>
      </c>
      <c r="H9">
        <f t="shared" si="2"/>
        <v>1</v>
      </c>
      <c r="I9">
        <f t="shared" si="3"/>
        <v>0</v>
      </c>
      <c r="J9">
        <f t="shared" si="9"/>
        <v>82.38574951324264</v>
      </c>
      <c r="K9">
        <f t="shared" si="10"/>
        <v>79.57868003522982</v>
      </c>
      <c r="L9">
        <f t="shared" si="11"/>
        <v>21.193967658650717</v>
      </c>
      <c r="M9">
        <f t="shared" si="12"/>
        <v>116.59786234067724</v>
      </c>
      <c r="N9">
        <f t="shared" si="4"/>
        <v>5.501464577968516</v>
      </c>
      <c r="O9">
        <f t="shared" si="5"/>
        <v>27.498535422031484</v>
      </c>
      <c r="P9">
        <f t="shared" si="6"/>
        <v>0.18176977890663115</v>
      </c>
      <c r="Q9">
        <f t="shared" si="13"/>
        <v>15.442993301184105</v>
      </c>
      <c r="R9">
        <f t="shared" si="14"/>
        <v>5.501464577968516</v>
      </c>
      <c r="S9">
        <f t="shared" si="15"/>
        <v>0</v>
      </c>
      <c r="T9">
        <f t="shared" si="7"/>
        <v>-25869.28817573322</v>
      </c>
      <c r="AG9" s="2" t="s">
        <v>13</v>
      </c>
      <c r="AH9" s="2">
        <v>18</v>
      </c>
    </row>
    <row r="10" spans="1:23" ht="13.5" thickBot="1">
      <c r="A10">
        <v>1999</v>
      </c>
      <c r="B10">
        <v>2</v>
      </c>
      <c r="C10">
        <v>159</v>
      </c>
      <c r="D10">
        <v>42</v>
      </c>
      <c r="E10">
        <f t="shared" si="0"/>
        <v>3.7376934275237357</v>
      </c>
      <c r="F10">
        <f t="shared" si="8"/>
        <v>25917.731169034407</v>
      </c>
      <c r="G10">
        <f t="shared" si="1"/>
        <v>-25875.731169034407</v>
      </c>
      <c r="H10">
        <f t="shared" si="2"/>
        <v>1</v>
      </c>
      <c r="I10">
        <f t="shared" si="3"/>
        <v>0</v>
      </c>
      <c r="J10">
        <f t="shared" si="9"/>
        <v>114.98312395599689</v>
      </c>
      <c r="K10">
        <f t="shared" si="10"/>
        <v>107.06212940628815</v>
      </c>
      <c r="L10">
        <f t="shared" si="11"/>
        <v>21.193967658650717</v>
      </c>
      <c r="M10">
        <f t="shared" si="12"/>
        <v>116.59786234067724</v>
      </c>
      <c r="N10">
        <f t="shared" si="4"/>
        <v>5.501464577968516</v>
      </c>
      <c r="O10">
        <f t="shared" si="5"/>
        <v>36.49853542203148</v>
      </c>
      <c r="P10">
        <f t="shared" si="6"/>
        <v>0.18176977890663115</v>
      </c>
      <c r="Q10">
        <f t="shared" si="13"/>
        <v>43.577070937504296</v>
      </c>
      <c r="R10">
        <f t="shared" si="14"/>
        <v>5.501464577968516</v>
      </c>
      <c r="S10">
        <f t="shared" si="15"/>
        <v>0</v>
      </c>
      <c r="T10">
        <f t="shared" si="7"/>
        <v>-25832.154098096904</v>
      </c>
      <c r="W10" t="s">
        <v>14</v>
      </c>
    </row>
    <row r="11" spans="1:28" ht="13.5" thickBot="1">
      <c r="A11">
        <v>2000</v>
      </c>
      <c r="B11">
        <v>2</v>
      </c>
      <c r="C11">
        <v>152</v>
      </c>
      <c r="D11">
        <v>50</v>
      </c>
      <c r="E11">
        <f t="shared" si="0"/>
        <v>3.9120430052281487</v>
      </c>
      <c r="F11">
        <f t="shared" si="8"/>
        <v>25917.731169034407</v>
      </c>
      <c r="G11">
        <f t="shared" si="1"/>
        <v>-25867.731169034407</v>
      </c>
      <c r="H11">
        <f t="shared" si="2"/>
        <v>1</v>
      </c>
      <c r="I11">
        <f t="shared" si="3"/>
        <v>0</v>
      </c>
      <c r="J11">
        <f t="shared" si="9"/>
        <v>145.60215026140744</v>
      </c>
      <c r="K11">
        <f t="shared" si="10"/>
        <v>131.49186218056224</v>
      </c>
      <c r="L11">
        <f t="shared" si="11"/>
        <v>21.193967658650717</v>
      </c>
      <c r="M11">
        <f t="shared" si="12"/>
        <v>116.59786234067724</v>
      </c>
      <c r="N11">
        <f t="shared" si="4"/>
        <v>5.501464577968516</v>
      </c>
      <c r="O11">
        <f t="shared" si="5"/>
        <v>44.49853542203148</v>
      </c>
      <c r="P11">
        <f t="shared" si="6"/>
        <v>0.18176977890663115</v>
      </c>
      <c r="Q11">
        <f t="shared" si="13"/>
        <v>77.62725006170126</v>
      </c>
      <c r="R11">
        <f t="shared" si="14"/>
        <v>5.501464577968516</v>
      </c>
      <c r="S11">
        <f t="shared" si="15"/>
        <v>0</v>
      </c>
      <c r="T11">
        <f t="shared" si="7"/>
        <v>-25790.103918972705</v>
      </c>
      <c r="W11" s="3"/>
      <c r="X11" s="3" t="s">
        <v>19</v>
      </c>
      <c r="Y11" s="3" t="s">
        <v>20</v>
      </c>
      <c r="Z11" s="3" t="s">
        <v>21</v>
      </c>
      <c r="AA11" s="3" t="s">
        <v>22</v>
      </c>
      <c r="AB11" s="3" t="s">
        <v>23</v>
      </c>
    </row>
    <row r="12" spans="1:38" ht="12.75">
      <c r="A12">
        <v>2001</v>
      </c>
      <c r="B12">
        <v>2</v>
      </c>
      <c r="C12">
        <v>185</v>
      </c>
      <c r="D12">
        <v>0</v>
      </c>
      <c r="E12">
        <f t="shared" si="0"/>
        <v>-6.907755278982137</v>
      </c>
      <c r="F12">
        <f t="shared" si="8"/>
        <v>25917.731169034407</v>
      </c>
      <c r="G12">
        <f t="shared" si="1"/>
        <v>-25917.731169034407</v>
      </c>
      <c r="H12">
        <f t="shared" si="2"/>
        <v>1</v>
      </c>
      <c r="I12">
        <f t="shared" si="3"/>
        <v>0</v>
      </c>
      <c r="J12">
        <f t="shared" si="9"/>
        <v>0</v>
      </c>
      <c r="K12">
        <f t="shared" si="10"/>
        <v>-21.193967658650717</v>
      </c>
      <c r="L12">
        <f t="shared" si="11"/>
        <v>21.193967658650717</v>
      </c>
      <c r="M12">
        <f t="shared" si="12"/>
        <v>116.59786234067724</v>
      </c>
      <c r="N12">
        <f t="shared" si="4"/>
        <v>5.501464577968516</v>
      </c>
      <c r="O12">
        <f t="shared" si="5"/>
        <v>-5.501464577968516</v>
      </c>
      <c r="P12">
        <f t="shared" si="6"/>
        <v>0.18176977890663115</v>
      </c>
      <c r="Q12">
        <f t="shared" si="13"/>
        <v>116.59786234067724</v>
      </c>
      <c r="R12">
        <f t="shared" si="14"/>
        <v>5.501464577968516</v>
      </c>
      <c r="S12">
        <f t="shared" si="15"/>
        <v>0</v>
      </c>
      <c r="T12">
        <f t="shared" si="7"/>
        <v>-25801.13330669373</v>
      </c>
      <c r="W12" s="1" t="s">
        <v>15</v>
      </c>
      <c r="X12" s="1">
        <v>2</v>
      </c>
      <c r="Y12" s="1">
        <v>3992034559.6906013</v>
      </c>
      <c r="Z12" s="1">
        <v>1996017279.8453007</v>
      </c>
      <c r="AA12" s="1">
        <v>48.89821020833982</v>
      </c>
      <c r="AB12" s="1">
        <v>2.682066620117104E-07</v>
      </c>
      <c r="AH12" s="3" t="s">
        <v>19</v>
      </c>
      <c r="AI12" s="3" t="s">
        <v>20</v>
      </c>
      <c r="AJ12" s="3" t="s">
        <v>21</v>
      </c>
      <c r="AK12" s="3" t="s">
        <v>22</v>
      </c>
      <c r="AL12" s="3" t="s">
        <v>23</v>
      </c>
    </row>
    <row r="13" spans="1:38" ht="12.75">
      <c r="A13">
        <v>2002</v>
      </c>
      <c r="B13">
        <v>2</v>
      </c>
      <c r="C13">
        <v>186</v>
      </c>
      <c r="D13">
        <v>16</v>
      </c>
      <c r="E13">
        <f t="shared" si="0"/>
        <v>2.7726512202867375</v>
      </c>
      <c r="F13">
        <f t="shared" si="8"/>
        <v>25917.731169034407</v>
      </c>
      <c r="G13">
        <f t="shared" si="1"/>
        <v>-25901.731169034407</v>
      </c>
      <c r="H13">
        <f t="shared" si="2"/>
        <v>1</v>
      </c>
      <c r="I13">
        <f t="shared" si="3"/>
        <v>0</v>
      </c>
      <c r="J13">
        <f t="shared" si="9"/>
        <v>28.3624195245878</v>
      </c>
      <c r="K13">
        <f t="shared" si="10"/>
        <v>27.665497889897427</v>
      </c>
      <c r="L13">
        <f t="shared" si="11"/>
        <v>21.193967658650717</v>
      </c>
      <c r="M13">
        <f t="shared" si="12"/>
        <v>116.59786234067724</v>
      </c>
      <c r="N13">
        <f t="shared" si="4"/>
        <v>5.501464577968516</v>
      </c>
      <c r="O13">
        <f t="shared" si="5"/>
        <v>10.498535422031484</v>
      </c>
      <c r="P13">
        <f t="shared" si="6"/>
        <v>0.18176977890663115</v>
      </c>
      <c r="Q13">
        <f t="shared" si="13"/>
        <v>3.834089686869</v>
      </c>
      <c r="R13">
        <f t="shared" si="14"/>
        <v>5.501464577968516</v>
      </c>
      <c r="S13">
        <f t="shared" si="15"/>
        <v>0</v>
      </c>
      <c r="T13">
        <f t="shared" si="7"/>
        <v>-25897.89707934754</v>
      </c>
      <c r="W13" s="1" t="s">
        <v>16</v>
      </c>
      <c r="X13" s="1">
        <v>15</v>
      </c>
      <c r="Y13" s="1">
        <v>612297649.9571974</v>
      </c>
      <c r="Z13" s="1">
        <v>40819843.33047983</v>
      </c>
      <c r="AA13" s="1"/>
      <c r="AB13" s="1"/>
      <c r="AH13" s="1">
        <v>2</v>
      </c>
      <c r="AI13" s="1">
        <v>192.6306353955044</v>
      </c>
      <c r="AJ13" s="1">
        <v>96.3153176977522</v>
      </c>
      <c r="AK13" s="1">
        <v>7.822021325782955</v>
      </c>
      <c r="AL13" s="1">
        <v>0.004710738612038479</v>
      </c>
    </row>
    <row r="14" spans="1:38" ht="13.5" thickBot="1">
      <c r="A14">
        <v>1995</v>
      </c>
      <c r="B14">
        <v>3</v>
      </c>
      <c r="C14">
        <v>140</v>
      </c>
      <c r="D14">
        <v>1</v>
      </c>
      <c r="E14">
        <f t="shared" si="0"/>
        <v>0.0009995003330834232</v>
      </c>
      <c r="F14">
        <f t="shared" si="8"/>
        <v>-586430.291116004</v>
      </c>
      <c r="G14">
        <f t="shared" si="1"/>
        <v>586431.291116004</v>
      </c>
      <c r="H14">
        <f t="shared" si="2"/>
        <v>0</v>
      </c>
      <c r="I14">
        <f t="shared" si="3"/>
        <v>1</v>
      </c>
      <c r="J14">
        <f t="shared" si="9"/>
        <v>-0.9990004996669166</v>
      </c>
      <c r="K14">
        <f t="shared" si="10"/>
        <v>-1.0942717999544826</v>
      </c>
      <c r="L14">
        <f t="shared" si="11"/>
        <v>1.499210308299981</v>
      </c>
      <c r="M14">
        <f t="shared" si="12"/>
        <v>0.07676852145959856</v>
      </c>
      <c r="N14">
        <f t="shared" si="4"/>
        <v>0.051205972260589434</v>
      </c>
      <c r="O14">
        <f t="shared" si="5"/>
        <v>0.9487940277394106</v>
      </c>
      <c r="P14">
        <f t="shared" si="6"/>
        <v>19.52897202910153</v>
      </c>
      <c r="Q14">
        <f t="shared" si="13"/>
        <v>0.004878459559755392</v>
      </c>
      <c r="R14">
        <f t="shared" si="14"/>
        <v>0</v>
      </c>
      <c r="S14">
        <f t="shared" si="15"/>
        <v>0.051205972260589434</v>
      </c>
      <c r="T14">
        <f t="shared" si="7"/>
        <v>586431.2959944636</v>
      </c>
      <c r="W14" s="2" t="s">
        <v>17</v>
      </c>
      <c r="X14" s="2">
        <v>17</v>
      </c>
      <c r="Y14" s="2">
        <v>4604332209.647799</v>
      </c>
      <c r="Z14" s="2"/>
      <c r="AA14" s="2"/>
      <c r="AB14" s="2"/>
      <c r="AH14" s="1">
        <v>15</v>
      </c>
      <c r="AI14" s="1">
        <v>184.70031022597234</v>
      </c>
      <c r="AJ14" s="1">
        <v>12.313354015064823</v>
      </c>
      <c r="AK14" s="1"/>
      <c r="AL14" s="1"/>
    </row>
    <row r="15" spans="1:38" ht="13.5" thickBot="1">
      <c r="A15">
        <v>1996</v>
      </c>
      <c r="B15">
        <v>3</v>
      </c>
      <c r="C15">
        <v>121</v>
      </c>
      <c r="D15">
        <v>0</v>
      </c>
      <c r="E15">
        <f t="shared" si="0"/>
        <v>-6.907755278982137</v>
      </c>
      <c r="F15">
        <f t="shared" si="8"/>
        <v>-586430.291116004</v>
      </c>
      <c r="G15">
        <f t="shared" si="1"/>
        <v>586430.291116004</v>
      </c>
      <c r="H15">
        <f t="shared" si="2"/>
        <v>0</v>
      </c>
      <c r="I15">
        <f t="shared" si="3"/>
        <v>1</v>
      </c>
      <c r="J15">
        <f t="shared" si="9"/>
        <v>0</v>
      </c>
      <c r="K15">
        <f t="shared" si="10"/>
        <v>-1.499210308299981</v>
      </c>
      <c r="L15">
        <f t="shared" si="11"/>
        <v>1.499210308299981</v>
      </c>
      <c r="M15">
        <f t="shared" si="12"/>
        <v>0.07676852145959856</v>
      </c>
      <c r="N15">
        <f t="shared" si="4"/>
        <v>0.051205972260589434</v>
      </c>
      <c r="O15">
        <f t="shared" si="5"/>
        <v>-0.051205972260589434</v>
      </c>
      <c r="P15">
        <f t="shared" si="6"/>
        <v>19.52897202910153</v>
      </c>
      <c r="Q15">
        <f t="shared" si="13"/>
        <v>0.07676852145959856</v>
      </c>
      <c r="R15">
        <f t="shared" si="14"/>
        <v>0</v>
      </c>
      <c r="S15">
        <f t="shared" si="15"/>
        <v>0.051205972260589434</v>
      </c>
      <c r="T15">
        <f t="shared" si="7"/>
        <v>586430.3678845254</v>
      </c>
      <c r="AH15" s="2">
        <v>17</v>
      </c>
      <c r="AI15" s="2">
        <v>377.33094562147676</v>
      </c>
      <c r="AJ15" s="2"/>
      <c r="AK15" s="2"/>
      <c r="AL15" s="2"/>
    </row>
    <row r="16" spans="1:33" ht="13.5" thickBot="1">
      <c r="A16">
        <v>1997</v>
      </c>
      <c r="B16">
        <v>3</v>
      </c>
      <c r="C16">
        <v>99</v>
      </c>
      <c r="D16">
        <v>0</v>
      </c>
      <c r="E16">
        <f t="shared" si="0"/>
        <v>-6.907755278982137</v>
      </c>
      <c r="F16">
        <f t="shared" si="8"/>
        <v>-586430.291116004</v>
      </c>
      <c r="G16">
        <f t="shared" si="1"/>
        <v>586430.291116004</v>
      </c>
      <c r="H16">
        <f t="shared" si="2"/>
        <v>0</v>
      </c>
      <c r="I16">
        <f t="shared" si="3"/>
        <v>1</v>
      </c>
      <c r="J16">
        <f t="shared" si="9"/>
        <v>0</v>
      </c>
      <c r="K16">
        <f t="shared" si="10"/>
        <v>-1.499210308299981</v>
      </c>
      <c r="L16">
        <f t="shared" si="11"/>
        <v>1.499210308299981</v>
      </c>
      <c r="M16">
        <f t="shared" si="12"/>
        <v>0.07676852145959856</v>
      </c>
      <c r="N16">
        <f t="shared" si="4"/>
        <v>0.051205972260589434</v>
      </c>
      <c r="O16">
        <f t="shared" si="5"/>
        <v>-0.051205972260589434</v>
      </c>
      <c r="P16">
        <f t="shared" si="6"/>
        <v>19.52897202910153</v>
      </c>
      <c r="Q16">
        <f t="shared" si="13"/>
        <v>0.07676852145959856</v>
      </c>
      <c r="R16">
        <f t="shared" si="14"/>
        <v>0</v>
      </c>
      <c r="S16">
        <f t="shared" si="15"/>
        <v>0.051205972260589434</v>
      </c>
      <c r="T16">
        <f t="shared" si="7"/>
        <v>586430.3678845254</v>
      </c>
      <c r="W16" s="3"/>
      <c r="X16" s="3" t="s">
        <v>24</v>
      </c>
      <c r="Y16" s="3" t="s">
        <v>12</v>
      </c>
      <c r="Z16" s="3" t="s">
        <v>25</v>
      </c>
      <c r="AA16" s="3" t="s">
        <v>26</v>
      </c>
      <c r="AB16" s="3" t="s">
        <v>27</v>
      </c>
      <c r="AC16" s="3" t="s">
        <v>28</v>
      </c>
      <c r="AD16" s="3" t="s">
        <v>29</v>
      </c>
      <c r="AE16" s="3" t="s">
        <v>30</v>
      </c>
      <c r="AF16" s="6"/>
      <c r="AG16" s="6"/>
    </row>
    <row r="17" spans="1:41" ht="12.75">
      <c r="A17">
        <v>1998</v>
      </c>
      <c r="B17">
        <v>3</v>
      </c>
      <c r="C17">
        <v>204</v>
      </c>
      <c r="D17">
        <v>3</v>
      </c>
      <c r="E17">
        <f t="shared" si="0"/>
        <v>1.09894556645823</v>
      </c>
      <c r="F17">
        <f t="shared" si="8"/>
        <v>-586430.291116004</v>
      </c>
      <c r="G17">
        <f t="shared" si="1"/>
        <v>586433.291116004</v>
      </c>
      <c r="H17">
        <f t="shared" si="2"/>
        <v>0</v>
      </c>
      <c r="I17">
        <f t="shared" si="3"/>
        <v>1</v>
      </c>
      <c r="J17">
        <f t="shared" si="9"/>
        <v>0.2968366993746896</v>
      </c>
      <c r="K17">
        <f t="shared" si="10"/>
        <v>-0.28439478326348566</v>
      </c>
      <c r="L17">
        <f t="shared" si="11"/>
        <v>1.499210308299981</v>
      </c>
      <c r="M17">
        <f t="shared" si="12"/>
        <v>0.07676852145959856</v>
      </c>
      <c r="N17">
        <f t="shared" si="4"/>
        <v>0.051205972260589434</v>
      </c>
      <c r="O17">
        <f t="shared" si="5"/>
        <v>2.9487940277394107</v>
      </c>
      <c r="P17">
        <f t="shared" si="6"/>
        <v>19.52897202910153</v>
      </c>
      <c r="Q17">
        <f t="shared" si="13"/>
        <v>0.02976252317695167</v>
      </c>
      <c r="R17">
        <f t="shared" si="14"/>
        <v>0</v>
      </c>
      <c r="S17">
        <f t="shared" si="15"/>
        <v>0.051205972260589434</v>
      </c>
      <c r="T17">
        <f t="shared" si="7"/>
        <v>586433.3208785271</v>
      </c>
      <c r="W17" s="1" t="s">
        <v>18</v>
      </c>
      <c r="X17" s="1">
        <v>31649.45089264881</v>
      </c>
      <c r="Y17" s="1">
        <v>2608.3150158189555</v>
      </c>
      <c r="Z17" s="1">
        <v>12.134059996856458</v>
      </c>
      <c r="AA17" s="1">
        <v>3.713221791139664E-09</v>
      </c>
      <c r="AB17" s="1">
        <v>26089.95561995041</v>
      </c>
      <c r="AC17" s="1">
        <v>37208.94616534721</v>
      </c>
      <c r="AD17" s="1">
        <v>26089.95561995041</v>
      </c>
      <c r="AE17" s="1">
        <v>37208.94616534721</v>
      </c>
      <c r="AF17" s="1"/>
      <c r="AG17" s="1"/>
      <c r="AH17" s="3" t="s">
        <v>24</v>
      </c>
      <c r="AI17" s="3" t="s">
        <v>12</v>
      </c>
      <c r="AJ17" s="3" t="s">
        <v>25</v>
      </c>
      <c r="AK17" s="3" t="s">
        <v>26</v>
      </c>
      <c r="AL17" s="3" t="s">
        <v>27</v>
      </c>
      <c r="AM17" s="3" t="s">
        <v>28</v>
      </c>
      <c r="AN17" s="3" t="s">
        <v>29</v>
      </c>
      <c r="AO17" s="3" t="s">
        <v>30</v>
      </c>
    </row>
    <row r="18" spans="1:41" ht="12.75">
      <c r="A18">
        <v>1999</v>
      </c>
      <c r="B18">
        <v>3</v>
      </c>
      <c r="C18">
        <v>165</v>
      </c>
      <c r="D18">
        <v>6</v>
      </c>
      <c r="E18">
        <f t="shared" si="0"/>
        <v>1.7919261220073759</v>
      </c>
      <c r="F18">
        <f t="shared" si="8"/>
        <v>-586430.291116004</v>
      </c>
      <c r="G18">
        <f t="shared" si="1"/>
        <v>586436.291116004</v>
      </c>
      <c r="H18">
        <f t="shared" si="2"/>
        <v>0</v>
      </c>
      <c r="I18">
        <f t="shared" si="3"/>
        <v>1</v>
      </c>
      <c r="J18">
        <f t="shared" si="9"/>
        <v>4.751556732044255</v>
      </c>
      <c r="K18">
        <f t="shared" si="10"/>
        <v>0.9304207417730097</v>
      </c>
      <c r="L18">
        <f t="shared" si="11"/>
        <v>1.499210308299981</v>
      </c>
      <c r="M18">
        <f t="shared" si="12"/>
        <v>0.07676852145959856</v>
      </c>
      <c r="N18">
        <f t="shared" si="4"/>
        <v>0.051205972260589434</v>
      </c>
      <c r="O18">
        <f t="shared" si="5"/>
        <v>5.94879402773941</v>
      </c>
      <c r="P18">
        <f t="shared" si="6"/>
        <v>19.52897202910153</v>
      </c>
      <c r="Q18">
        <f t="shared" si="13"/>
        <v>0.19566498352176934</v>
      </c>
      <c r="R18">
        <f t="shared" si="14"/>
        <v>0</v>
      </c>
      <c r="S18">
        <f t="shared" si="15"/>
        <v>0.051205972260589434</v>
      </c>
      <c r="T18">
        <f t="shared" si="7"/>
        <v>586436.4867809875</v>
      </c>
      <c r="W18" s="1" t="s">
        <v>31</v>
      </c>
      <c r="X18" s="1">
        <v>-5731.719723614403</v>
      </c>
      <c r="Y18" s="1">
        <v>670.4968137184051</v>
      </c>
      <c r="Z18" s="1">
        <v>-8.548466758294854</v>
      </c>
      <c r="AA18" s="1">
        <v>3.7699290615314657E-07</v>
      </c>
      <c r="AB18" s="1">
        <v>-7160.850731034692</v>
      </c>
      <c r="AC18" s="1">
        <v>-4302.588716194114</v>
      </c>
      <c r="AD18" s="1">
        <v>-7160.850731034692</v>
      </c>
      <c r="AE18" s="1">
        <v>-4302.588716194114</v>
      </c>
      <c r="AF18" s="1"/>
      <c r="AG18" s="1"/>
      <c r="AH18" s="1">
        <v>5.001494997497975</v>
      </c>
      <c r="AI18" s="1">
        <v>1.4325591328728704</v>
      </c>
      <c r="AJ18" s="1">
        <v>3.4913009053021917</v>
      </c>
      <c r="AK18" s="1">
        <v>0.003281589547128855</v>
      </c>
      <c r="AL18" s="1">
        <v>1.9480656077327145</v>
      </c>
      <c r="AM18" s="1">
        <v>8.054924387263235</v>
      </c>
      <c r="AN18" s="1">
        <v>1.9480656077327145</v>
      </c>
      <c r="AO18" s="1">
        <v>8.054924387263235</v>
      </c>
    </row>
    <row r="19" spans="1:41" ht="13.5" thickBot="1">
      <c r="A19">
        <v>2000</v>
      </c>
      <c r="B19">
        <v>3</v>
      </c>
      <c r="C19">
        <v>152</v>
      </c>
      <c r="D19">
        <v>0</v>
      </c>
      <c r="E19">
        <f t="shared" si="0"/>
        <v>-6.907755278982137</v>
      </c>
      <c r="F19">
        <f t="shared" si="8"/>
        <v>-586430.291116004</v>
      </c>
      <c r="G19">
        <f t="shared" si="1"/>
        <v>586430.291116004</v>
      </c>
      <c r="H19">
        <f t="shared" si="2"/>
        <v>0</v>
      </c>
      <c r="I19">
        <f t="shared" si="3"/>
        <v>1</v>
      </c>
      <c r="J19">
        <f t="shared" si="9"/>
        <v>0</v>
      </c>
      <c r="K19">
        <f t="shared" si="10"/>
        <v>-1.499210308299981</v>
      </c>
      <c r="L19">
        <f t="shared" si="11"/>
        <v>1.499210308299981</v>
      </c>
      <c r="M19">
        <f t="shared" si="12"/>
        <v>0.07676852145959856</v>
      </c>
      <c r="N19">
        <f t="shared" si="4"/>
        <v>0.051205972260589434</v>
      </c>
      <c r="O19">
        <f t="shared" si="5"/>
        <v>-0.051205972260589434</v>
      </c>
      <c r="P19">
        <f t="shared" si="6"/>
        <v>19.52897202910153</v>
      </c>
      <c r="Q19">
        <f t="shared" si="13"/>
        <v>0.07676852145959856</v>
      </c>
      <c r="R19">
        <f t="shared" si="14"/>
        <v>0</v>
      </c>
      <c r="S19">
        <f t="shared" si="15"/>
        <v>0.051205972260589434</v>
      </c>
      <c r="T19">
        <f t="shared" si="7"/>
        <v>586430.3678845254</v>
      </c>
      <c r="W19" s="2" t="s">
        <v>62</v>
      </c>
      <c r="X19" s="2">
        <v>-618079.7420086528</v>
      </c>
      <c r="Y19" s="2">
        <v>72036.80171407608</v>
      </c>
      <c r="Z19" s="2">
        <v>-8.580055295373826</v>
      </c>
      <c r="AA19" s="2">
        <v>3.598732549004673E-07</v>
      </c>
      <c r="AB19" s="2">
        <v>-771622.6446721844</v>
      </c>
      <c r="AC19" s="2">
        <v>-464536.8393451212</v>
      </c>
      <c r="AD19" s="2">
        <v>-771622.6446721844</v>
      </c>
      <c r="AE19" s="2">
        <v>-464536.8393451212</v>
      </c>
      <c r="AF19" s="1"/>
      <c r="AG19" s="1"/>
      <c r="AH19" s="1">
        <v>-3.296480653804248</v>
      </c>
      <c r="AI19" s="1">
        <v>2.025944554610254</v>
      </c>
      <c r="AJ19" s="1">
        <v>-1.6271327101735102</v>
      </c>
      <c r="AK19" s="1">
        <v>0.1245275015494176</v>
      </c>
      <c r="AL19" s="1">
        <v>-7.614681908558882</v>
      </c>
      <c r="AM19" s="1">
        <v>1.0217206009503865</v>
      </c>
      <c r="AN19" s="1">
        <v>-7.614681908558882</v>
      </c>
      <c r="AO19" s="1">
        <v>1.0217206009503865</v>
      </c>
    </row>
    <row r="20" spans="34:41" ht="13.5" thickBot="1">
      <c r="AH20" s="2">
        <v>-7.973394105522595</v>
      </c>
      <c r="AI20" s="2">
        <v>2.025944554610254</v>
      </c>
      <c r="AJ20" s="2">
        <v>-3.9356428029475343</v>
      </c>
      <c r="AK20" s="2">
        <v>0.0013216160249243636</v>
      </c>
      <c r="AL20" s="2">
        <v>-12.29159536027723</v>
      </c>
      <c r="AM20" s="2">
        <v>-3.6551928507679605</v>
      </c>
      <c r="AN20" s="2">
        <v>-12.29159536027723</v>
      </c>
      <c r="AO20" s="2">
        <v>-3.6551928507679605</v>
      </c>
    </row>
    <row r="21" spans="10:20" ht="12.75">
      <c r="J21">
        <f>SUM(J2:J19)</f>
        <v>4125.6852877340425</v>
      </c>
      <c r="K21">
        <f>SUM(K2:K19)</f>
        <v>3991.7805038878605</v>
      </c>
      <c r="L21">
        <f>J21-K21</f>
        <v>133.904783846182</v>
      </c>
      <c r="T21">
        <f>SUM(T2:T20)</f>
        <v>3186099.166925538</v>
      </c>
    </row>
    <row r="23" spans="11:23" ht="12.75">
      <c r="K23">
        <v>2522.3724923747855</v>
      </c>
      <c r="L23">
        <v>1603.312795359257</v>
      </c>
      <c r="S23">
        <v>1</v>
      </c>
      <c r="T23">
        <v>395.0069650454794</v>
      </c>
      <c r="W23" t="s">
        <v>32</v>
      </c>
    </row>
    <row r="24" spans="1:12" ht="13.5" thickBot="1">
      <c r="A24" t="s">
        <v>0</v>
      </c>
      <c r="B24" t="s">
        <v>1</v>
      </c>
      <c r="C24" t="s">
        <v>2</v>
      </c>
      <c r="D24" t="s">
        <v>3</v>
      </c>
      <c r="E24" t="s">
        <v>63</v>
      </c>
      <c r="F24" t="s">
        <v>64</v>
      </c>
      <c r="G24" t="s">
        <v>69</v>
      </c>
      <c r="J24">
        <v>1</v>
      </c>
      <c r="K24">
        <v>3857.466954091925</v>
      </c>
      <c r="L24">
        <v>268.2183336421176</v>
      </c>
    </row>
    <row r="25" spans="1:25" ht="13.5" thickBot="1">
      <c r="A25">
        <v>1998</v>
      </c>
      <c r="B25">
        <v>1</v>
      </c>
      <c r="C25">
        <v>168</v>
      </c>
      <c r="D25">
        <v>168</v>
      </c>
      <c r="E25">
        <v>5.123969931766496</v>
      </c>
      <c r="F25">
        <v>148.63520233978767</v>
      </c>
      <c r="G25">
        <v>19.364797660212332</v>
      </c>
      <c r="J25">
        <v>2</v>
      </c>
      <c r="K25">
        <v>1716.1270330964387</v>
      </c>
      <c r="L25">
        <v>2409.5582546376036</v>
      </c>
      <c r="W25" s="3" t="s">
        <v>33</v>
      </c>
      <c r="X25" s="3" t="s">
        <v>34</v>
      </c>
      <c r="Y25" s="3" t="s">
        <v>35</v>
      </c>
    </row>
    <row r="26" spans="1:35" ht="12.75">
      <c r="A26">
        <v>1999</v>
      </c>
      <c r="B26">
        <v>1</v>
      </c>
      <c r="C26">
        <v>117</v>
      </c>
      <c r="D26">
        <v>117</v>
      </c>
      <c r="E26">
        <v>4.762182481769778</v>
      </c>
      <c r="F26">
        <v>148.63520233978767</v>
      </c>
      <c r="G26">
        <v>-31.635202339787668</v>
      </c>
      <c r="J26">
        <v>3</v>
      </c>
      <c r="K26">
        <v>3402.116388178358</v>
      </c>
      <c r="L26">
        <v>723.5688995556843</v>
      </c>
      <c r="W26" s="1">
        <v>1</v>
      </c>
      <c r="X26" s="1">
        <v>31649.45089264881</v>
      </c>
      <c r="Y26" s="1">
        <v>-30889.051602790736</v>
      </c>
      <c r="AH26" s="3" t="s">
        <v>34</v>
      </c>
      <c r="AI26" s="3" t="s">
        <v>35</v>
      </c>
    </row>
    <row r="27" spans="1:35" ht="12.75">
      <c r="A27">
        <v>2000</v>
      </c>
      <c r="B27">
        <v>1</v>
      </c>
      <c r="C27">
        <v>102</v>
      </c>
      <c r="D27">
        <v>102</v>
      </c>
      <c r="E27">
        <v>4.624982617157782</v>
      </c>
      <c r="F27">
        <v>148.63520233978767</v>
      </c>
      <c r="G27">
        <v>-46.63520233978767</v>
      </c>
      <c r="K27">
        <v>3973.7824314811523</v>
      </c>
      <c r="L27">
        <v>151.90285625289016</v>
      </c>
      <c r="W27" s="1">
        <v>2</v>
      </c>
      <c r="X27" s="1">
        <v>31649.45089264881</v>
      </c>
      <c r="Y27" s="1">
        <v>-27803.61712812317</v>
      </c>
      <c r="AH27" s="1">
        <v>5.001494997497975</v>
      </c>
      <c r="AI27" s="1">
        <v>0.12247493426852074</v>
      </c>
    </row>
    <row r="28" spans="1:35" ht="12.75">
      <c r="A28">
        <v>2001</v>
      </c>
      <c r="B28">
        <v>1</v>
      </c>
      <c r="C28">
        <v>185</v>
      </c>
      <c r="D28">
        <v>185</v>
      </c>
      <c r="E28">
        <v>5.220361230469121</v>
      </c>
      <c r="F28">
        <v>148.63520233978767</v>
      </c>
      <c r="G28">
        <v>36.36479766021233</v>
      </c>
      <c r="K28">
        <v>2711.923724921059</v>
      </c>
      <c r="L28">
        <v>1413.7615628129834</v>
      </c>
      <c r="W28" s="1">
        <v>3</v>
      </c>
      <c r="X28" s="1">
        <v>31649.45089264881</v>
      </c>
      <c r="Y28" s="1">
        <v>-26319.109252680566</v>
      </c>
      <c r="AH28" s="1">
        <v>5.001494997497975</v>
      </c>
      <c r="AI28" s="1">
        <v>-0.239312515728197</v>
      </c>
    </row>
    <row r="29" spans="1:35" ht="12.75">
      <c r="A29">
        <v>2002</v>
      </c>
      <c r="B29">
        <v>1</v>
      </c>
      <c r="C29">
        <v>170</v>
      </c>
      <c r="D29">
        <v>170</v>
      </c>
      <c r="E29">
        <v>5.135804319385902</v>
      </c>
      <c r="F29">
        <v>148.63520233978767</v>
      </c>
      <c r="G29">
        <v>21.364797660212332</v>
      </c>
      <c r="K29">
        <v>3991.7805038878605</v>
      </c>
      <c r="L29">
        <v>133.904783846182</v>
      </c>
      <c r="W29" s="1">
        <v>4</v>
      </c>
      <c r="X29" s="1">
        <v>31649.45089264881</v>
      </c>
      <c r="Y29" s="1">
        <v>-31364.2085090543</v>
      </c>
      <c r="AH29" s="1">
        <v>5.001494997497975</v>
      </c>
      <c r="AI29" s="1">
        <v>-0.3765123803401931</v>
      </c>
    </row>
    <row r="30" spans="1:35" ht="12.75">
      <c r="A30">
        <v>2003</v>
      </c>
      <c r="B30">
        <v>1</v>
      </c>
      <c r="C30">
        <v>171</v>
      </c>
      <c r="D30">
        <v>171</v>
      </c>
      <c r="E30">
        <v>5.141669404438777</v>
      </c>
      <c r="F30">
        <v>148.63520233978767</v>
      </c>
      <c r="G30">
        <v>22.364797660212332</v>
      </c>
      <c r="W30" s="1">
        <v>5</v>
      </c>
      <c r="X30" s="1">
        <v>31649.45089264881</v>
      </c>
      <c r="Y30" s="1">
        <v>-30957.74728586161</v>
      </c>
      <c r="AH30" s="1">
        <v>5.001494997497975</v>
      </c>
      <c r="AI30" s="1">
        <v>0.2188662329711457</v>
      </c>
    </row>
    <row r="31" spans="1:35" ht="12.75">
      <c r="A31">
        <v>1997</v>
      </c>
      <c r="B31">
        <v>2</v>
      </c>
      <c r="C31">
        <v>99</v>
      </c>
      <c r="D31">
        <v>25</v>
      </c>
      <c r="E31">
        <v>3.218915824068222</v>
      </c>
      <c r="F31">
        <v>5.501464577968516</v>
      </c>
      <c r="G31">
        <v>19.498535422031484</v>
      </c>
      <c r="W31" s="1">
        <v>6</v>
      </c>
      <c r="X31" s="1">
        <v>31649.45089264881</v>
      </c>
      <c r="Y31" s="1">
        <v>-30990.781045949618</v>
      </c>
      <c r="AH31" s="1">
        <v>5.001494997497975</v>
      </c>
      <c r="AI31" s="1">
        <v>0.134309321887927</v>
      </c>
    </row>
    <row r="32" spans="1:35" ht="12.75">
      <c r="A32">
        <v>1998</v>
      </c>
      <c r="B32">
        <v>2</v>
      </c>
      <c r="C32">
        <v>201</v>
      </c>
      <c r="D32">
        <v>33</v>
      </c>
      <c r="E32">
        <v>3.4965378640376557</v>
      </c>
      <c r="F32">
        <v>5.501464577968516</v>
      </c>
      <c r="G32">
        <v>27.498535422031484</v>
      </c>
      <c r="W32" s="1">
        <v>7</v>
      </c>
      <c r="X32" s="1">
        <v>116.59786234067724</v>
      </c>
      <c r="Y32" s="1">
        <v>-114.81567201895056</v>
      </c>
      <c r="AH32" s="1">
        <v>5.001494997497975</v>
      </c>
      <c r="AI32" s="1">
        <v>0.14017440694080197</v>
      </c>
    </row>
    <row r="33" spans="1:35" ht="12.75">
      <c r="A33">
        <v>1999</v>
      </c>
      <c r="B33">
        <v>2</v>
      </c>
      <c r="C33">
        <v>159</v>
      </c>
      <c r="D33">
        <v>42</v>
      </c>
      <c r="E33">
        <v>3.7376934275237357</v>
      </c>
      <c r="F33">
        <v>5.501464577968516</v>
      </c>
      <c r="G33">
        <v>36.49853542203148</v>
      </c>
      <c r="W33" s="1">
        <v>8</v>
      </c>
      <c r="X33" s="1">
        <v>116.59786234067724</v>
      </c>
      <c r="Y33" s="1">
        <v>-101.15486903949314</v>
      </c>
      <c r="AH33" s="1">
        <v>1.705014343693727</v>
      </c>
      <c r="AI33" s="1">
        <v>1.513901480374495</v>
      </c>
    </row>
    <row r="34" spans="1:35" ht="12.75">
      <c r="A34">
        <v>2000</v>
      </c>
      <c r="B34">
        <v>2</v>
      </c>
      <c r="C34">
        <v>152</v>
      </c>
      <c r="D34">
        <v>50</v>
      </c>
      <c r="E34">
        <v>3.9120430052281487</v>
      </c>
      <c r="F34">
        <v>5.501464577968516</v>
      </c>
      <c r="G34">
        <v>44.49853542203148</v>
      </c>
      <c r="W34" s="1">
        <v>9</v>
      </c>
      <c r="X34" s="1">
        <v>116.59786234067724</v>
      </c>
      <c r="Y34" s="1">
        <v>-73.02079140317295</v>
      </c>
      <c r="AH34" s="1">
        <v>1.705014343693727</v>
      </c>
      <c r="AI34" s="1">
        <v>1.7915235203439286</v>
      </c>
    </row>
    <row r="35" spans="1:35" ht="12.75">
      <c r="A35">
        <v>2001</v>
      </c>
      <c r="B35">
        <v>2</v>
      </c>
      <c r="C35">
        <v>185</v>
      </c>
      <c r="D35">
        <v>0</v>
      </c>
      <c r="E35">
        <v>-6.907755278982137</v>
      </c>
      <c r="F35">
        <v>5.501464577968516</v>
      </c>
      <c r="G35">
        <v>-5.501464577968516</v>
      </c>
      <c r="W35" s="1">
        <v>10</v>
      </c>
      <c r="X35" s="1">
        <v>116.59786234067724</v>
      </c>
      <c r="Y35" s="1">
        <v>-38.97061227897598</v>
      </c>
      <c r="AH35" s="1">
        <v>1.705014343693727</v>
      </c>
      <c r="AI35" s="1">
        <v>2.0326790838300086</v>
      </c>
    </row>
    <row r="36" spans="1:35" ht="12.75">
      <c r="A36">
        <v>2002</v>
      </c>
      <c r="B36">
        <v>2</v>
      </c>
      <c r="C36">
        <v>186</v>
      </c>
      <c r="D36">
        <v>16</v>
      </c>
      <c r="E36">
        <v>2.7726512202867375</v>
      </c>
      <c r="F36">
        <v>5.501464577968516</v>
      </c>
      <c r="G36">
        <v>10.498535422031484</v>
      </c>
      <c r="W36" s="1">
        <v>11</v>
      </c>
      <c r="X36" s="1">
        <v>116.59786234067724</v>
      </c>
      <c r="Y36" s="1">
        <v>0</v>
      </c>
      <c r="AH36" s="1">
        <v>1.705014343693727</v>
      </c>
      <c r="AI36" s="1">
        <v>2.2070286615344217</v>
      </c>
    </row>
    <row r="37" spans="1:35" ht="12.75">
      <c r="A37">
        <v>1995</v>
      </c>
      <c r="B37">
        <v>3</v>
      </c>
      <c r="C37">
        <v>140</v>
      </c>
      <c r="D37">
        <v>1</v>
      </c>
      <c r="E37">
        <v>0.0009995003330834232</v>
      </c>
      <c r="F37">
        <v>0.051205972260589434</v>
      </c>
      <c r="G37">
        <v>0.9487940277394106</v>
      </c>
      <c r="W37" s="1">
        <v>12</v>
      </c>
      <c r="X37" s="1">
        <v>116.59786234067724</v>
      </c>
      <c r="Y37" s="1">
        <v>-112.76377265380823</v>
      </c>
      <c r="AH37" s="1">
        <v>1.705014343693727</v>
      </c>
      <c r="AI37" s="1">
        <v>-8.612769622675863</v>
      </c>
    </row>
    <row r="38" spans="1:35" ht="12.75">
      <c r="A38">
        <v>1996</v>
      </c>
      <c r="B38">
        <v>3</v>
      </c>
      <c r="C38">
        <v>121</v>
      </c>
      <c r="D38">
        <v>0</v>
      </c>
      <c r="E38">
        <v>-6.907755278982137</v>
      </c>
      <c r="F38">
        <v>0.051205972260589434</v>
      </c>
      <c r="G38">
        <v>-0.051205972260589434</v>
      </c>
      <c r="W38" s="1">
        <v>13</v>
      </c>
      <c r="X38" s="1">
        <v>0.07676852145959856</v>
      </c>
      <c r="Y38" s="1">
        <v>-0.07189006189984316</v>
      </c>
      <c r="AH38" s="1">
        <v>1.705014343693727</v>
      </c>
      <c r="AI38" s="1">
        <v>1.0676368765930104</v>
      </c>
    </row>
    <row r="39" spans="1:35" ht="12.75">
      <c r="A39">
        <v>1997</v>
      </c>
      <c r="B39">
        <v>3</v>
      </c>
      <c r="C39">
        <v>99</v>
      </c>
      <c r="D39">
        <v>0</v>
      </c>
      <c r="E39">
        <v>-6.907755278982137</v>
      </c>
      <c r="F39">
        <v>0.051205972260589434</v>
      </c>
      <c r="G39">
        <v>-0.051205972260589434</v>
      </c>
      <c r="W39" s="1">
        <v>14</v>
      </c>
      <c r="X39" s="1">
        <v>0.07676852145959856</v>
      </c>
      <c r="Y39" s="1">
        <v>0</v>
      </c>
      <c r="AH39" s="1">
        <v>-2.97189910802462</v>
      </c>
      <c r="AI39" s="1">
        <v>2.9728986083577036</v>
      </c>
    </row>
    <row r="40" spans="1:35" ht="12.75">
      <c r="A40">
        <v>1998</v>
      </c>
      <c r="B40">
        <v>3</v>
      </c>
      <c r="C40">
        <v>204</v>
      </c>
      <c r="D40">
        <v>3</v>
      </c>
      <c r="E40">
        <v>1.09894556645823</v>
      </c>
      <c r="F40">
        <v>0.051205972260589434</v>
      </c>
      <c r="G40">
        <v>2.9487940277394107</v>
      </c>
      <c r="W40" s="1">
        <v>15</v>
      </c>
      <c r="X40" s="1">
        <v>0.07676852145959856</v>
      </c>
      <c r="Y40" s="1">
        <v>0</v>
      </c>
      <c r="AH40" s="1">
        <v>-2.97189910802462</v>
      </c>
      <c r="AI40" s="1">
        <v>-3.935856170957517</v>
      </c>
    </row>
    <row r="41" spans="1:35" ht="12.75">
      <c r="A41">
        <v>1999</v>
      </c>
      <c r="B41">
        <v>3</v>
      </c>
      <c r="C41">
        <v>165</v>
      </c>
      <c r="D41">
        <v>6</v>
      </c>
      <c r="E41">
        <v>1.7919261220073759</v>
      </c>
      <c r="F41">
        <v>0.051205972260589434</v>
      </c>
      <c r="G41">
        <v>5.94879402773941</v>
      </c>
      <c r="W41" s="1">
        <v>16</v>
      </c>
      <c r="X41" s="1">
        <v>0.07676852145959856</v>
      </c>
      <c r="Y41" s="1">
        <v>-0.047005998282646885</v>
      </c>
      <c r="AH41" s="1">
        <v>-2.97189910802462</v>
      </c>
      <c r="AI41" s="1">
        <v>-3.935856170957517</v>
      </c>
    </row>
    <row r="42" spans="1:35" ht="12.75">
      <c r="A42">
        <v>2000</v>
      </c>
      <c r="B42">
        <v>3</v>
      </c>
      <c r="C42">
        <v>152</v>
      </c>
      <c r="D42">
        <v>0</v>
      </c>
      <c r="E42">
        <v>-6.907755278982137</v>
      </c>
      <c r="F42">
        <v>0.051205972260589434</v>
      </c>
      <c r="G42">
        <v>-0.051205972260589434</v>
      </c>
      <c r="W42" s="1">
        <v>17</v>
      </c>
      <c r="X42" s="1">
        <v>0.07676852145959856</v>
      </c>
      <c r="Y42" s="1">
        <v>0.11889646206217078</v>
      </c>
      <c r="AH42" s="1">
        <v>-2.97189910802462</v>
      </c>
      <c r="AI42" s="1">
        <v>4.07084467448285</v>
      </c>
    </row>
    <row r="43" spans="23:35" ht="13.5" thickBot="1">
      <c r="W43" s="2">
        <v>18</v>
      </c>
      <c r="X43" s="2">
        <v>0.07676852145959856</v>
      </c>
      <c r="Y43" s="2">
        <v>0</v>
      </c>
      <c r="AH43" s="1">
        <v>-2.97189910802462</v>
      </c>
      <c r="AI43" s="1">
        <v>4.763825230031996</v>
      </c>
    </row>
    <row r="44" spans="31:35" ht="13.5" thickBot="1">
      <c r="AE44" s="2">
        <v>18</v>
      </c>
      <c r="AF44" s="2"/>
      <c r="AG44" s="2"/>
      <c r="AH44" s="2">
        <v>-2.97189910802462</v>
      </c>
      <c r="AI44" s="2">
        <v>-3.935856170957517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R44"/>
  <sheetViews>
    <sheetView workbookViewId="0" topLeftCell="D1">
      <selection activeCell="H26" sqref="H26"/>
    </sheetView>
  </sheetViews>
  <sheetFormatPr defaultColWidth="9.140625" defaultRowHeight="12.75"/>
  <cols>
    <col min="3" max="3" width="11.57421875" style="0" customWidth="1"/>
    <col min="10" max="10" width="15.140625" style="0" customWidth="1"/>
    <col min="15" max="15" width="13.7109375" style="0" customWidth="1"/>
  </cols>
  <sheetData>
    <row r="1" spans="1:6" ht="13.5" thickBo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77</v>
      </c>
      <c r="F1" s="17" t="s">
        <v>61</v>
      </c>
    </row>
    <row r="2" spans="1:16" ht="13.5" thickTop="1">
      <c r="A2" s="7">
        <v>1998</v>
      </c>
      <c r="B2" s="7">
        <v>1</v>
      </c>
      <c r="C2" s="7">
        <v>168</v>
      </c>
      <c r="D2" s="7">
        <v>168</v>
      </c>
      <c r="E2" s="7">
        <f aca="true" t="shared" si="0" ref="E2:E19">IF(B2=2,1,0)</f>
        <v>0</v>
      </c>
      <c r="F2" s="7">
        <f aca="true" t="shared" si="1" ref="F2:F19">IF(B2=3,1,0)</f>
        <v>0</v>
      </c>
      <c r="J2" s="7" t="s">
        <v>7</v>
      </c>
      <c r="K2" s="7"/>
      <c r="L2" s="7"/>
      <c r="M2" s="7"/>
      <c r="N2" s="7"/>
      <c r="O2" s="7"/>
      <c r="P2" s="7"/>
    </row>
    <row r="3" spans="1:16" ht="13.5" thickBot="1">
      <c r="A3" s="7">
        <v>1999</v>
      </c>
      <c r="B3" s="7">
        <v>1</v>
      </c>
      <c r="C3" s="7">
        <v>117</v>
      </c>
      <c r="D3" s="7">
        <v>117</v>
      </c>
      <c r="E3" s="7">
        <f t="shared" si="0"/>
        <v>0</v>
      </c>
      <c r="F3" s="7">
        <f t="shared" si="1"/>
        <v>0</v>
      </c>
      <c r="J3" s="7"/>
      <c r="K3" s="7"/>
      <c r="L3" s="7"/>
      <c r="M3" s="7"/>
      <c r="N3" s="7"/>
      <c r="O3" s="7"/>
      <c r="P3" s="7"/>
    </row>
    <row r="4" spans="1:16" ht="12.75">
      <c r="A4" s="7">
        <v>2000</v>
      </c>
      <c r="B4" s="7">
        <v>1</v>
      </c>
      <c r="C4" s="7">
        <v>102</v>
      </c>
      <c r="D4" s="7">
        <v>102</v>
      </c>
      <c r="E4" s="7">
        <f t="shared" si="0"/>
        <v>0</v>
      </c>
      <c r="F4" s="7">
        <f t="shared" si="1"/>
        <v>0</v>
      </c>
      <c r="J4" s="21" t="s">
        <v>8</v>
      </c>
      <c r="K4" s="21"/>
      <c r="L4" s="7"/>
      <c r="M4" s="7"/>
      <c r="N4" s="7"/>
      <c r="O4" s="7"/>
      <c r="P4" s="7"/>
    </row>
    <row r="5" spans="1:16" ht="12.75">
      <c r="A5" s="7">
        <v>2001</v>
      </c>
      <c r="B5" s="7">
        <v>1</v>
      </c>
      <c r="C5" s="7">
        <v>185</v>
      </c>
      <c r="D5" s="7">
        <v>185</v>
      </c>
      <c r="E5" s="7">
        <f t="shared" si="0"/>
        <v>0</v>
      </c>
      <c r="F5" s="7">
        <f t="shared" si="1"/>
        <v>0</v>
      </c>
      <c r="J5" s="9" t="s">
        <v>9</v>
      </c>
      <c r="K5" s="9">
        <v>0.9553647368797571</v>
      </c>
      <c r="L5" s="7"/>
      <c r="M5" s="7"/>
      <c r="N5" s="7"/>
      <c r="O5" s="7"/>
      <c r="P5" s="7"/>
    </row>
    <row r="6" spans="1:16" ht="12.75">
      <c r="A6" s="7">
        <v>2002</v>
      </c>
      <c r="B6" s="7">
        <v>1</v>
      </c>
      <c r="C6" s="7">
        <v>170</v>
      </c>
      <c r="D6" s="7">
        <v>170</v>
      </c>
      <c r="E6" s="7">
        <f t="shared" si="0"/>
        <v>0</v>
      </c>
      <c r="F6" s="7">
        <f t="shared" si="1"/>
        <v>0</v>
      </c>
      <c r="J6" s="9" t="s">
        <v>10</v>
      </c>
      <c r="K6" s="9">
        <v>0.9127217804733275</v>
      </c>
      <c r="L6" s="7"/>
      <c r="M6" s="7"/>
      <c r="N6" s="7"/>
      <c r="O6" s="7"/>
      <c r="P6" s="7"/>
    </row>
    <row r="7" spans="1:16" ht="12.75">
      <c r="A7" s="7">
        <v>2003</v>
      </c>
      <c r="B7" s="7">
        <v>1</v>
      </c>
      <c r="C7" s="7">
        <v>171</v>
      </c>
      <c r="D7" s="7">
        <v>171</v>
      </c>
      <c r="E7" s="7">
        <f t="shared" si="0"/>
        <v>0</v>
      </c>
      <c r="F7" s="7">
        <f t="shared" si="1"/>
        <v>0</v>
      </c>
      <c r="J7" s="9" t="s">
        <v>11</v>
      </c>
      <c r="K7" s="9">
        <v>0.9010846845364379</v>
      </c>
      <c r="L7" s="7"/>
      <c r="M7" s="7"/>
      <c r="N7" s="7"/>
      <c r="O7" s="7"/>
      <c r="P7" s="7"/>
    </row>
    <row r="8" spans="1:16" ht="12.75">
      <c r="A8" s="7">
        <v>1997</v>
      </c>
      <c r="B8" s="7">
        <v>2</v>
      </c>
      <c r="C8" s="7">
        <v>99</v>
      </c>
      <c r="D8" s="7">
        <v>25</v>
      </c>
      <c r="E8" s="7">
        <f t="shared" si="0"/>
        <v>1</v>
      </c>
      <c r="F8" s="7">
        <f t="shared" si="1"/>
        <v>0</v>
      </c>
      <c r="J8" s="9" t="s">
        <v>12</v>
      </c>
      <c r="K8" s="9">
        <v>22.24934455963441</v>
      </c>
      <c r="L8" s="7"/>
      <c r="M8" s="7"/>
      <c r="N8" s="7"/>
      <c r="O8" s="7"/>
      <c r="P8" s="7"/>
    </row>
    <row r="9" spans="1:16" ht="13.5" thickBot="1">
      <c r="A9" s="7">
        <v>1998</v>
      </c>
      <c r="B9" s="7">
        <v>2</v>
      </c>
      <c r="C9" s="7">
        <v>201</v>
      </c>
      <c r="D9" s="7">
        <v>33</v>
      </c>
      <c r="E9" s="7">
        <f t="shared" si="0"/>
        <v>1</v>
      </c>
      <c r="F9" s="7">
        <f t="shared" si="1"/>
        <v>0</v>
      </c>
      <c r="J9" s="10" t="s">
        <v>13</v>
      </c>
      <c r="K9" s="10">
        <v>18</v>
      </c>
      <c r="L9" s="7"/>
      <c r="M9" s="7"/>
      <c r="N9" s="7"/>
      <c r="O9" s="7"/>
      <c r="P9" s="7"/>
    </row>
    <row r="10" spans="1:16" ht="12.75">
      <c r="A10" s="7">
        <v>1999</v>
      </c>
      <c r="B10" s="7">
        <v>2</v>
      </c>
      <c r="C10" s="7">
        <v>159</v>
      </c>
      <c r="D10" s="7">
        <v>42</v>
      </c>
      <c r="E10" s="7">
        <f t="shared" si="0"/>
        <v>1</v>
      </c>
      <c r="F10" s="7">
        <f t="shared" si="1"/>
        <v>0</v>
      </c>
      <c r="J10" s="7"/>
      <c r="K10" s="7"/>
      <c r="L10" s="7"/>
      <c r="M10" s="7"/>
      <c r="N10" s="7"/>
      <c r="O10" s="7"/>
      <c r="P10" s="7"/>
    </row>
    <row r="11" spans="1:16" ht="13.5" thickBot="1">
      <c r="A11" s="7">
        <v>2000</v>
      </c>
      <c r="B11" s="7">
        <v>2</v>
      </c>
      <c r="C11" s="7">
        <v>152</v>
      </c>
      <c r="D11" s="7">
        <v>50</v>
      </c>
      <c r="E11" s="7">
        <f t="shared" si="0"/>
        <v>1</v>
      </c>
      <c r="F11" s="7">
        <f t="shared" si="1"/>
        <v>0</v>
      </c>
      <c r="J11" s="7" t="s">
        <v>14</v>
      </c>
      <c r="K11" s="7"/>
      <c r="L11" s="7"/>
      <c r="M11" s="7"/>
      <c r="N11" s="7"/>
      <c r="O11" s="7"/>
      <c r="P11" s="7"/>
    </row>
    <row r="12" spans="1:16" ht="12.75">
      <c r="A12" s="7">
        <v>2001</v>
      </c>
      <c r="B12" s="7">
        <v>2</v>
      </c>
      <c r="C12" s="7">
        <v>185</v>
      </c>
      <c r="D12" s="7">
        <v>0</v>
      </c>
      <c r="E12" s="7">
        <f t="shared" si="0"/>
        <v>1</v>
      </c>
      <c r="F12" s="7">
        <f t="shared" si="1"/>
        <v>0</v>
      </c>
      <c r="J12" s="8"/>
      <c r="K12" s="8" t="s">
        <v>19</v>
      </c>
      <c r="L12" s="8" t="s">
        <v>20</v>
      </c>
      <c r="M12" s="8" t="s">
        <v>21</v>
      </c>
      <c r="N12" s="8" t="s">
        <v>22</v>
      </c>
      <c r="O12" s="8" t="s">
        <v>23</v>
      </c>
      <c r="P12" s="7"/>
    </row>
    <row r="13" spans="1:16" ht="12.75">
      <c r="A13" s="7">
        <v>2002</v>
      </c>
      <c r="B13" s="7">
        <v>2</v>
      </c>
      <c r="C13" s="7">
        <v>186</v>
      </c>
      <c r="D13" s="7">
        <v>16</v>
      </c>
      <c r="E13" s="7">
        <f t="shared" si="0"/>
        <v>1</v>
      </c>
      <c r="F13" s="7">
        <f t="shared" si="1"/>
        <v>0</v>
      </c>
      <c r="J13" s="9" t="s">
        <v>15</v>
      </c>
      <c r="K13" s="9">
        <v>2</v>
      </c>
      <c r="L13" s="9">
        <v>77653</v>
      </c>
      <c r="M13" s="9">
        <v>38826.5</v>
      </c>
      <c r="N13" s="9">
        <v>78.43209211500908</v>
      </c>
      <c r="O13" s="9">
        <v>1.1397092828261505E-08</v>
      </c>
      <c r="P13" s="7"/>
    </row>
    <row r="14" spans="1:16" ht="12.75">
      <c r="A14" s="7">
        <v>1995</v>
      </c>
      <c r="B14" s="7">
        <v>3</v>
      </c>
      <c r="C14" s="7">
        <v>140</v>
      </c>
      <c r="D14" s="7">
        <v>1</v>
      </c>
      <c r="E14" s="7">
        <f t="shared" si="0"/>
        <v>0</v>
      </c>
      <c r="F14" s="7">
        <f t="shared" si="1"/>
        <v>1</v>
      </c>
      <c r="J14" s="9" t="s">
        <v>16</v>
      </c>
      <c r="K14" s="9">
        <v>15</v>
      </c>
      <c r="L14" s="9">
        <v>7425.5</v>
      </c>
      <c r="M14" s="9">
        <v>495.03333333333336</v>
      </c>
      <c r="N14" s="9"/>
      <c r="O14" s="9"/>
      <c r="P14" s="7"/>
    </row>
    <row r="15" spans="1:16" ht="13.5" thickBot="1">
      <c r="A15" s="7">
        <v>1996</v>
      </c>
      <c r="B15" s="7">
        <v>3</v>
      </c>
      <c r="C15" s="7">
        <v>121</v>
      </c>
      <c r="D15" s="7">
        <v>0</v>
      </c>
      <c r="E15" s="7">
        <f t="shared" si="0"/>
        <v>0</v>
      </c>
      <c r="F15" s="7">
        <f t="shared" si="1"/>
        <v>1</v>
      </c>
      <c r="J15" s="10" t="s">
        <v>17</v>
      </c>
      <c r="K15" s="10">
        <v>17</v>
      </c>
      <c r="L15" s="10">
        <v>85078.5</v>
      </c>
      <c r="M15" s="10"/>
      <c r="N15" s="10"/>
      <c r="O15" s="10"/>
      <c r="P15" s="7"/>
    </row>
    <row r="16" spans="1:16" ht="13.5" thickBot="1">
      <c r="A16" s="7">
        <v>1997</v>
      </c>
      <c r="B16" s="7">
        <v>3</v>
      </c>
      <c r="C16" s="7">
        <v>99</v>
      </c>
      <c r="D16" s="7">
        <v>0</v>
      </c>
      <c r="E16" s="7">
        <f t="shared" si="0"/>
        <v>0</v>
      </c>
      <c r="F16" s="7">
        <f t="shared" si="1"/>
        <v>1</v>
      </c>
      <c r="J16" s="7"/>
      <c r="K16" s="7"/>
      <c r="L16" s="7"/>
      <c r="M16" s="7"/>
      <c r="N16" s="7"/>
      <c r="O16" s="7"/>
      <c r="P16" s="7"/>
    </row>
    <row r="17" spans="1:18" ht="13.5" thickBot="1">
      <c r="A17" s="7">
        <v>1998</v>
      </c>
      <c r="B17" s="7">
        <v>3</v>
      </c>
      <c r="C17" s="7">
        <v>204</v>
      </c>
      <c r="D17" s="7">
        <v>3</v>
      </c>
      <c r="E17" s="7">
        <f t="shared" si="0"/>
        <v>0</v>
      </c>
      <c r="F17" s="7">
        <f t="shared" si="1"/>
        <v>1</v>
      </c>
      <c r="J17" s="8"/>
      <c r="K17" s="22" t="s">
        <v>24</v>
      </c>
      <c r="L17" s="8" t="s">
        <v>12</v>
      </c>
      <c r="M17" s="8" t="s">
        <v>25</v>
      </c>
      <c r="N17" s="8" t="s">
        <v>26</v>
      </c>
      <c r="O17" s="8" t="s">
        <v>27</v>
      </c>
      <c r="P17" s="8" t="s">
        <v>28</v>
      </c>
      <c r="Q17" s="3" t="s">
        <v>29</v>
      </c>
      <c r="R17" s="3" t="s">
        <v>30</v>
      </c>
    </row>
    <row r="18" spans="1:18" ht="14.25" thickBot="1" thickTop="1">
      <c r="A18" s="7">
        <v>1999</v>
      </c>
      <c r="B18" s="7">
        <v>3</v>
      </c>
      <c r="C18" s="7">
        <v>165</v>
      </c>
      <c r="D18" s="7">
        <v>6</v>
      </c>
      <c r="E18" s="7">
        <f t="shared" si="0"/>
        <v>0</v>
      </c>
      <c r="F18" s="7">
        <f t="shared" si="1"/>
        <v>1</v>
      </c>
      <c r="J18" s="9" t="s">
        <v>18</v>
      </c>
      <c r="K18" s="23">
        <v>152.16666666666666</v>
      </c>
      <c r="L18" s="9">
        <v>9.083256880412199</v>
      </c>
      <c r="M18" s="9">
        <v>16.752434580465298</v>
      </c>
      <c r="N18" s="9">
        <v>4.041361658278509E-11</v>
      </c>
      <c r="O18" s="9">
        <v>132.80615101533863</v>
      </c>
      <c r="P18" s="9">
        <v>171.5271823179947</v>
      </c>
      <c r="Q18" s="1">
        <v>132.80615101533863</v>
      </c>
      <c r="R18" s="1">
        <v>171.5271823179947</v>
      </c>
    </row>
    <row r="19" spans="1:18" ht="13.5" thickTop="1">
      <c r="A19" s="7">
        <v>2000</v>
      </c>
      <c r="B19" s="7">
        <v>3</v>
      </c>
      <c r="C19" s="7">
        <v>152</v>
      </c>
      <c r="D19" s="7">
        <v>0</v>
      </c>
      <c r="E19" s="7">
        <f t="shared" si="0"/>
        <v>0</v>
      </c>
      <c r="F19" s="7">
        <f t="shared" si="1"/>
        <v>1</v>
      </c>
      <c r="J19" s="9" t="s">
        <v>31</v>
      </c>
      <c r="K19" s="9">
        <v>-124.5</v>
      </c>
      <c r="L19" s="9">
        <v>12.845665070797661</v>
      </c>
      <c r="M19" s="9">
        <v>-9.691985530825386</v>
      </c>
      <c r="N19" s="9">
        <v>7.529637992315297E-08</v>
      </c>
      <c r="O19" s="9">
        <v>-151.87990380864468</v>
      </c>
      <c r="P19" s="9">
        <v>-97.12009619135532</v>
      </c>
      <c r="Q19" s="1">
        <v>-151.87990380864468</v>
      </c>
      <c r="R19" s="1">
        <v>-97.12009619135532</v>
      </c>
    </row>
    <row r="20" spans="10:18" ht="13.5" thickBot="1">
      <c r="J20" s="9" t="s">
        <v>62</v>
      </c>
      <c r="K20" s="9">
        <v>-150.5</v>
      </c>
      <c r="L20" s="10">
        <v>12.845665070797661</v>
      </c>
      <c r="M20" s="10">
        <v>-11.716014637664424</v>
      </c>
      <c r="N20" s="10">
        <v>5.992555039077083E-09</v>
      </c>
      <c r="O20" s="10">
        <v>-177.87990380864468</v>
      </c>
      <c r="P20" s="10">
        <v>-123.12009619135532</v>
      </c>
      <c r="Q20" s="2">
        <v>-177.87990380864468</v>
      </c>
      <c r="R20" s="2">
        <v>-123.12009619135532</v>
      </c>
    </row>
    <row r="21" spans="10:16" ht="13.5" thickTop="1">
      <c r="J21" s="24" t="s">
        <v>78</v>
      </c>
      <c r="K21" s="25">
        <f>K18+K19</f>
        <v>27.666666666666657</v>
      </c>
      <c r="L21" s="7"/>
      <c r="M21" s="7"/>
      <c r="N21" s="7"/>
      <c r="O21" s="7"/>
      <c r="P21" s="7"/>
    </row>
    <row r="22" spans="10:16" ht="13.5" thickBot="1">
      <c r="J22" s="26" t="s">
        <v>79</v>
      </c>
      <c r="K22" s="27">
        <f>K18+K20</f>
        <v>1.6666666666666572</v>
      </c>
      <c r="L22" s="7"/>
      <c r="M22" s="7"/>
      <c r="N22" s="7"/>
      <c r="O22" s="7"/>
      <c r="P22" s="7"/>
    </row>
    <row r="23" ht="13.5" thickTop="1"/>
    <row r="24" spans="10:14" ht="12.75">
      <c r="J24" t="s">
        <v>32</v>
      </c>
      <c r="N24" t="s">
        <v>36</v>
      </c>
    </row>
    <row r="25" ht="13.5" thickBot="1"/>
    <row r="26" spans="10:15" ht="12.75">
      <c r="J26" s="3" t="s">
        <v>33</v>
      </c>
      <c r="K26" s="3" t="s">
        <v>34</v>
      </c>
      <c r="L26" s="3" t="s">
        <v>35</v>
      </c>
      <c r="N26" s="3" t="s">
        <v>37</v>
      </c>
      <c r="O26" s="3" t="s">
        <v>5</v>
      </c>
    </row>
    <row r="27" spans="10:15" ht="12.75">
      <c r="J27" s="1">
        <v>1</v>
      </c>
      <c r="K27" s="1">
        <v>152.16666666666666</v>
      </c>
      <c r="L27" s="1">
        <v>15.833333333333343</v>
      </c>
      <c r="N27" s="1">
        <v>2.7777777777777777</v>
      </c>
      <c r="O27" s="1">
        <v>0</v>
      </c>
    </row>
    <row r="28" spans="10:15" ht="12.75">
      <c r="J28" s="1">
        <v>2</v>
      </c>
      <c r="K28" s="1">
        <v>152.16666666666666</v>
      </c>
      <c r="L28" s="1">
        <v>-35.16666666666666</v>
      </c>
      <c r="N28" s="1">
        <v>8.333333333333332</v>
      </c>
      <c r="O28" s="1">
        <v>0</v>
      </c>
    </row>
    <row r="29" spans="10:15" ht="12.75">
      <c r="J29" s="1">
        <v>3</v>
      </c>
      <c r="K29" s="1">
        <v>152.16666666666666</v>
      </c>
      <c r="L29" s="1">
        <v>-50.16666666666666</v>
      </c>
      <c r="N29" s="1">
        <v>13.88888888888889</v>
      </c>
      <c r="O29" s="1">
        <v>0</v>
      </c>
    </row>
    <row r="30" spans="10:15" ht="12.75">
      <c r="J30" s="1">
        <v>4</v>
      </c>
      <c r="K30" s="1">
        <v>152.16666666666666</v>
      </c>
      <c r="L30" s="1">
        <v>32.83333333333334</v>
      </c>
      <c r="N30" s="1">
        <v>19.444444444444443</v>
      </c>
      <c r="O30" s="1">
        <v>0</v>
      </c>
    </row>
    <row r="31" spans="10:15" ht="12.75">
      <c r="J31" s="1">
        <v>5</v>
      </c>
      <c r="K31" s="1">
        <v>152.16666666666666</v>
      </c>
      <c r="L31" s="1">
        <v>17.833333333333343</v>
      </c>
      <c r="N31" s="1">
        <v>25</v>
      </c>
      <c r="O31" s="1">
        <v>1</v>
      </c>
    </row>
    <row r="32" spans="10:15" ht="12.75">
      <c r="J32" s="1">
        <v>6</v>
      </c>
      <c r="K32" s="1">
        <v>152.16666666666666</v>
      </c>
      <c r="L32" s="1">
        <v>18.833333333333343</v>
      </c>
      <c r="N32" s="1">
        <v>30.555555555555557</v>
      </c>
      <c r="O32" s="1">
        <v>3</v>
      </c>
    </row>
    <row r="33" spans="10:15" ht="12.75">
      <c r="J33" s="1">
        <v>7</v>
      </c>
      <c r="K33" s="1">
        <v>27.666666666666657</v>
      </c>
      <c r="L33" s="1">
        <v>-2.666666666666657</v>
      </c>
      <c r="N33" s="1">
        <v>36.11111111111111</v>
      </c>
      <c r="O33" s="1">
        <v>6</v>
      </c>
    </row>
    <row r="34" spans="10:15" ht="12.75">
      <c r="J34" s="1">
        <v>8</v>
      </c>
      <c r="K34" s="1">
        <v>27.666666666666657</v>
      </c>
      <c r="L34" s="1">
        <v>5.333333333333343</v>
      </c>
      <c r="N34" s="1">
        <v>41.666666666666664</v>
      </c>
      <c r="O34" s="1">
        <v>16</v>
      </c>
    </row>
    <row r="35" spans="10:15" ht="12.75">
      <c r="J35" s="1">
        <v>9</v>
      </c>
      <c r="K35" s="1">
        <v>27.666666666666657</v>
      </c>
      <c r="L35" s="1">
        <v>14.333333333333343</v>
      </c>
      <c r="N35" s="1">
        <v>47.22222222222222</v>
      </c>
      <c r="O35" s="1">
        <v>25</v>
      </c>
    </row>
    <row r="36" spans="10:15" ht="12.75">
      <c r="J36" s="1">
        <v>10</v>
      </c>
      <c r="K36" s="1">
        <v>27.666666666666657</v>
      </c>
      <c r="L36" s="1">
        <v>22.333333333333343</v>
      </c>
      <c r="N36" s="1">
        <v>52.77777777777778</v>
      </c>
      <c r="O36" s="1">
        <v>33</v>
      </c>
    </row>
    <row r="37" spans="10:15" ht="12.75">
      <c r="J37" s="1">
        <v>11</v>
      </c>
      <c r="K37" s="1">
        <v>27.666666666666657</v>
      </c>
      <c r="L37" s="1">
        <v>-27.666666666666657</v>
      </c>
      <c r="N37" s="1">
        <v>58.333333333333336</v>
      </c>
      <c r="O37" s="1">
        <v>42</v>
      </c>
    </row>
    <row r="38" spans="10:15" ht="12.75">
      <c r="J38" s="1">
        <v>12</v>
      </c>
      <c r="K38" s="1">
        <v>27.666666666666657</v>
      </c>
      <c r="L38" s="1">
        <v>-11.666666666666657</v>
      </c>
      <c r="N38" s="1">
        <v>63.888888888888886</v>
      </c>
      <c r="O38" s="1">
        <v>50</v>
      </c>
    </row>
    <row r="39" spans="10:15" ht="12.75">
      <c r="J39" s="1">
        <v>13</v>
      </c>
      <c r="K39" s="1">
        <v>1.6666666666666572</v>
      </c>
      <c r="L39" s="1">
        <v>-0.6666666666666572</v>
      </c>
      <c r="N39" s="1">
        <v>69.44444444444443</v>
      </c>
      <c r="O39" s="1">
        <v>102</v>
      </c>
    </row>
    <row r="40" spans="10:15" ht="12.75">
      <c r="J40" s="1">
        <v>14</v>
      </c>
      <c r="K40" s="1">
        <v>1.6666666666666572</v>
      </c>
      <c r="L40" s="1">
        <v>-1.6666666666666572</v>
      </c>
      <c r="N40" s="1">
        <v>75</v>
      </c>
      <c r="O40" s="1">
        <v>117</v>
      </c>
    </row>
    <row r="41" spans="10:15" ht="12.75">
      <c r="J41" s="1">
        <v>15</v>
      </c>
      <c r="K41" s="1">
        <v>1.6666666666666572</v>
      </c>
      <c r="L41" s="1">
        <v>-1.6666666666666572</v>
      </c>
      <c r="N41" s="1">
        <v>80.55555555555554</v>
      </c>
      <c r="O41" s="1">
        <v>168</v>
      </c>
    </row>
    <row r="42" spans="10:15" ht="12.75">
      <c r="J42" s="1">
        <v>16</v>
      </c>
      <c r="K42" s="1">
        <v>1.6666666666666572</v>
      </c>
      <c r="L42" s="1">
        <v>1.3333333333333428</v>
      </c>
      <c r="N42" s="1">
        <v>86.1111111111111</v>
      </c>
      <c r="O42" s="1">
        <v>170</v>
      </c>
    </row>
    <row r="43" spans="10:15" ht="12.75">
      <c r="J43" s="1">
        <v>17</v>
      </c>
      <c r="K43" s="1">
        <v>1.6666666666666572</v>
      </c>
      <c r="L43" s="1">
        <v>4.333333333333343</v>
      </c>
      <c r="N43" s="1">
        <v>91.66666666666666</v>
      </c>
      <c r="O43" s="1">
        <v>171</v>
      </c>
    </row>
    <row r="44" spans="10:15" ht="13.5" thickBot="1">
      <c r="J44" s="2">
        <v>18</v>
      </c>
      <c r="K44" s="2">
        <v>1.6666666666666572</v>
      </c>
      <c r="L44" s="2">
        <v>-1.6666666666666572</v>
      </c>
      <c r="N44" s="2">
        <v>97.22222222222221</v>
      </c>
      <c r="O44" s="2">
        <v>185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 Analytics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Francis</dc:creator>
  <cp:keywords/>
  <dc:description/>
  <cp:lastModifiedBy>Louise Francis</cp:lastModifiedBy>
  <dcterms:created xsi:type="dcterms:W3CDTF">2004-09-11T11:32:12Z</dcterms:created>
  <dcterms:modified xsi:type="dcterms:W3CDTF">2004-10-20T18:29:50Z</dcterms:modified>
  <cp:category/>
  <cp:version/>
  <cp:contentType/>
  <cp:contentStatus/>
</cp:coreProperties>
</file>