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060" windowHeight="4380" activeTab="0"/>
  </bookViews>
  <sheets>
    <sheet name="Munich CL Data" sheetId="1" r:id="rId1"/>
    <sheet name="Graphs" sheetId="2" r:id="rId2"/>
    <sheet name="ATA PTI Graphs" sheetId="3" r:id="rId3"/>
    <sheet name="Graphs2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<sst xmlns="http://schemas.openxmlformats.org/spreadsheetml/2006/main" count="157" uniqueCount="89">
  <si>
    <t>Paid</t>
  </si>
  <si>
    <t>Incurred</t>
  </si>
  <si>
    <t>Age To Age for Paid to Incurred</t>
  </si>
  <si>
    <t>Year</t>
  </si>
  <si>
    <t>All Yr Avg</t>
  </si>
  <si>
    <t>Cumulative</t>
  </si>
  <si>
    <t>Estimated Paid to Incurred Using CL</t>
  </si>
  <si>
    <t>Age To Age for Paid Losses</t>
  </si>
  <si>
    <t>All Yr Weighted</t>
  </si>
  <si>
    <t>Age To Age for Incurred Losses</t>
  </si>
  <si>
    <t>Data for graph?</t>
  </si>
  <si>
    <t>Paid To Incurred Ratio</t>
  </si>
  <si>
    <t>Paid Losses</t>
  </si>
  <si>
    <t>Age</t>
  </si>
  <si>
    <t>PTI</t>
  </si>
  <si>
    <t>Paid ATA</t>
  </si>
  <si>
    <t>Inc ATA</t>
  </si>
  <si>
    <t>Paid ATAs</t>
  </si>
  <si>
    <t>Avg</t>
  </si>
  <si>
    <t>SD</t>
  </si>
  <si>
    <t>Incurred ATAs</t>
  </si>
  <si>
    <t>PTI Ratios</t>
  </si>
  <si>
    <t>PTI Resid</t>
  </si>
  <si>
    <t>Paid Resid</t>
  </si>
  <si>
    <t>Wt Average</t>
  </si>
  <si>
    <t>Incurred to Paid Ratio</t>
  </si>
  <si>
    <t>Std Residuals of PTI</t>
  </si>
  <si>
    <t>Std Resid, Age To Age for Paid Losses</t>
  </si>
  <si>
    <t>Std Resid, Age To Age for Incurred Losses</t>
  </si>
  <si>
    <t>Incurred to Paid</t>
  </si>
  <si>
    <t>Incurred ATA</t>
  </si>
  <si>
    <t>q</t>
  </si>
  <si>
    <t>f</t>
  </si>
  <si>
    <t>Var</t>
  </si>
  <si>
    <t>q'</t>
  </si>
  <si>
    <t>n-s</t>
  </si>
  <si>
    <t>SD Paid to Incured</t>
  </si>
  <si>
    <t>sqrt of sq variation / Paid</t>
  </si>
  <si>
    <t>SD Incurred to Paid</t>
  </si>
  <si>
    <t>sqrt of sq variation / Incurred</t>
  </si>
  <si>
    <t>SD Paid ATA</t>
  </si>
  <si>
    <t>SD Incurred ATA</t>
  </si>
  <si>
    <t>Estimates of Standard Deviations for Munich Chain Ladder</t>
  </si>
  <si>
    <t>Sqrd Dev ATA factors</t>
  </si>
  <si>
    <t>Sqrd Deviations of Paid ATA</t>
  </si>
  <si>
    <t>Sqrd Deviations ITP Ratios</t>
  </si>
  <si>
    <t>Estimates of Weighted Deviations for Munich Chain Ladder</t>
  </si>
  <si>
    <t>Sqrd Deviations of PTI</t>
  </si>
  <si>
    <t>For Graphs</t>
  </si>
  <si>
    <t>Estimates of Residuals for Munich Chain Ladder</t>
  </si>
  <si>
    <t>For Graph</t>
  </si>
  <si>
    <t>Std Residuals of ITP</t>
  </si>
  <si>
    <t>Std Residuals of Paid ATA</t>
  </si>
  <si>
    <t>Std Residuals of Incurred ATA</t>
  </si>
  <si>
    <t>Correlation Parameters</t>
  </si>
  <si>
    <t>Sigma</t>
  </si>
  <si>
    <t>rho(P,s)</t>
  </si>
  <si>
    <t>rho(I,s)</t>
  </si>
  <si>
    <t>sqrt of sq variation / Inc</t>
  </si>
  <si>
    <t>ITP Ratios</t>
  </si>
  <si>
    <t>ITP</t>
  </si>
  <si>
    <t>correl</t>
  </si>
  <si>
    <t>Paid &amp; ITP</t>
  </si>
  <si>
    <t>Incur &amp; PTI</t>
  </si>
  <si>
    <t>lambda(P)</t>
  </si>
  <si>
    <t>lambda(I)</t>
  </si>
  <si>
    <t>Diagonal ITP</t>
  </si>
  <si>
    <t>Avg ITP</t>
  </si>
  <si>
    <t>Avg f</t>
  </si>
  <si>
    <t>sigma(P)</t>
  </si>
  <si>
    <t>rho(P)</t>
  </si>
  <si>
    <t>1-2</t>
  </si>
  <si>
    <t>2-3</t>
  </si>
  <si>
    <t>3-4</t>
  </si>
  <si>
    <t>4-5</t>
  </si>
  <si>
    <t>5-6</t>
  </si>
  <si>
    <t>6-7</t>
  </si>
  <si>
    <t>New f</t>
  </si>
  <si>
    <t>Diagonal Paid</t>
  </si>
  <si>
    <t>for Paid Data</t>
  </si>
  <si>
    <t>for Incurred Data</t>
  </si>
  <si>
    <t>Diagonal PTI</t>
  </si>
  <si>
    <t>Next Paid</t>
  </si>
  <si>
    <t>Avg PTI</t>
  </si>
  <si>
    <t xml:space="preserve"> </t>
  </si>
  <si>
    <t>sigma(I)</t>
  </si>
  <si>
    <t>rho(I)</t>
  </si>
  <si>
    <t>Diagonal Incurred</t>
  </si>
  <si>
    <t>Next Incurred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</si>
</sst>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00_);_(* \(#,##0.000\);_(* &quot;-&quot;??_);_(@_)"/>
    <numFmt numFmtId="171" formatCode="_(* #,##0.0000_);_(* \(#,##0.0000\);_(* &quot;-&quot;??_);_(@_)"/>
  </numFmts>
  <fonts count="9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8" fontId="0" fillId="0" borderId="0" xfId="15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1" fillId="0" borderId="5" xfId="0" applyFont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6" xfId="15" applyNumberFormat="1" applyBorder="1" applyAlignment="1">
      <alignment/>
    </xf>
    <xf numFmtId="0" fontId="3" fillId="0" borderId="1" xfId="0" applyFont="1" applyBorder="1" applyAlignment="1">
      <alignment/>
    </xf>
    <xf numFmtId="168" fontId="0" fillId="0" borderId="3" xfId="15" applyNumberFormat="1" applyBorder="1" applyAlignment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70" fontId="0" fillId="0" borderId="0" xfId="15" applyNumberFormat="1" applyBorder="1" applyAlignment="1">
      <alignment/>
    </xf>
    <xf numFmtId="167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ill="1" applyAlignment="1">
      <alignment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168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'Munich CL Data'!$B$61:$H$61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'Munich CL Data'!$B$62:$H$62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'Munich CL Data'!$B$63:$H$63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'Munich CL Data'!$B$64:$H$64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'Munich CL Data'!$B$65:$H$65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'Munich CL Data'!$B$66:$H$66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'Munich CL Data'!$B$67:$H$67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Paid to Incurred for 7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Graphs!$B$19:$B$25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Graphs!$D$19:$D$25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Graphs!$B$19:$B$25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Graphs!$E$19:$E$25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Graphs!$B$19:$B$25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Graphs!$F$19:$F$25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Graphs!$B$19:$B$25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Graphs!$G$19:$G$25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Graphs!$B$19:$B$25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Graphs!$H$19:$H$25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Graphs!$B$19:$B$25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Graphs!$I$19:$I$25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Graphs!$C$19:$C$25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4901469"/>
        <c:axId val="47242310"/>
      </c:lineChart>
      <c:cat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Development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  <c:max val="1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'ATA PTI Graphs'!$B$3:$B$13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'ATA PTI Graphs'!$C$3:$C$13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2527607"/>
        <c:axId val="1421872"/>
      </c:scatterChart>
      <c:valAx>
        <c:axId val="22527607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Paid to Incurred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crossBetween val="midCat"/>
        <c:dispUnits/>
      </c:valAx>
      <c:valAx>
        <c:axId val="142187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Paid 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'ATA PTI Graphs'!$B$22:$B$26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'ATA PTI Graphs'!$C$22:$C$26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2796849"/>
        <c:axId val="48062778"/>
      </c:scatterChart>
      <c:valAx>
        <c:axId val="12796849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Paid to Incurred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crossBetween val="midCat"/>
        <c:dispUnits/>
      </c:valAx>
      <c:valAx>
        <c:axId val="48062778"/>
        <c:scaling>
          <c:orientation val="minMax"/>
          <c:min val="0.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Incurred 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'ATA PTI Graphs'!$B$3:$B$8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'ATA PTI Graphs'!$C$3:$C$8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911819"/>
        <c:axId val="770916"/>
      </c:scatterChart>
      <c:valAx>
        <c:axId val="29911819"/>
        <c:scaling>
          <c:orientation val="minMax"/>
          <c:min val="0.4"/>
        </c:scaling>
        <c:axPos val="b"/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crossBetween val="midCat"/>
        <c:dispUnits/>
      </c:valAx>
      <c:valAx>
        <c:axId val="770916"/>
        <c:scaling>
          <c:orientation val="minMax"/>
          <c:min val="1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PTI Resid vs Paid ATA Resid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'ATA PTI Graphs'!$C$40</c:f>
              <c:strCache>
                <c:ptCount val="1"/>
                <c:pt idx="0">
                  <c:v>Paid Resid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'ATA PTI Graphs'!$B$41:$B$55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'ATA PTI Graphs'!$C$41:$C$55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938245"/>
        <c:axId val="62444206"/>
      </c:scatterChart>
      <c:val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crossBetween val="midCat"/>
        <c:dispUnits/>
      </c:valAx>
      <c:valAx>
        <c:axId val="62444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Paid ATA vs ITP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Graphs2!$A$3:$A$22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Graphs2!$B$3:$B$22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5126943"/>
        <c:axId val="24815896"/>
      </c:scatterChart>
      <c:val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crossBetween val="midCat"/>
        <c:dispUnits/>
      </c:valAx>
      <c:valAx>
        <c:axId val="248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50</xdr:row>
      <xdr:rowOff>133350</xdr:rowOff>
    </xdr:from>
    <xdr:to>
      <xdr:col>13</xdr:col>
      <xdr:colOff>390525</xdr:colOff>
      <xdr:row>64</xdr:row>
      <xdr:rowOff>180975</xdr:rowOff>
    </xdr:to>
    <xdr:graphicFrame>
      <xdr:nvGraphicFramePr>
        <xdr:cNvPr id="1" name="Chart 2"/>
        <xdr:cNvGraphicFramePr/>
      </xdr:nvGraphicFramePr>
      <xdr:xfrm>
        <a:off x="6334125" y="9372600"/>
        <a:ext cx="46577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161925</xdr:rowOff>
    </xdr:from>
    <xdr:to>
      <xdr:col>7</xdr:col>
      <xdr:colOff>428625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123950" y="352425"/>
        <a:ext cx="4638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47625</xdr:rowOff>
    </xdr:from>
    <xdr:to>
      <xdr:col>9</xdr:col>
      <xdr:colOff>133350</xdr:colOff>
      <xdr:row>15</xdr:row>
      <xdr:rowOff>180975</xdr:rowOff>
    </xdr:to>
    <xdr:graphicFrame>
      <xdr:nvGraphicFramePr>
        <xdr:cNvPr id="1" name="Chart 1"/>
        <xdr:cNvGraphicFramePr/>
      </xdr:nvGraphicFramePr>
      <xdr:xfrm>
        <a:off x="2543175" y="619125"/>
        <a:ext cx="44481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21</xdr:row>
      <xdr:rowOff>123825</xdr:rowOff>
    </xdr:from>
    <xdr:to>
      <xdr:col>9</xdr:col>
      <xdr:colOff>504825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2914650" y="4124325"/>
        <a:ext cx="4448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542925</xdr:colOff>
      <xdr:row>4</xdr:row>
      <xdr:rowOff>28575</xdr:rowOff>
    </xdr:from>
    <xdr:to>
      <xdr:col>16</xdr:col>
      <xdr:colOff>419100</xdr:colOff>
      <xdr:row>16</xdr:row>
      <xdr:rowOff>161925</xdr:rowOff>
    </xdr:to>
    <xdr:graphicFrame>
      <xdr:nvGraphicFramePr>
        <xdr:cNvPr id="3" name="Chart 4"/>
        <xdr:cNvGraphicFramePr/>
      </xdr:nvGraphicFramePr>
      <xdr:xfrm>
        <a:off x="8162925" y="790575"/>
        <a:ext cx="44481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342900</xdr:colOff>
      <xdr:row>39</xdr:row>
      <xdr:rowOff>66675</xdr:rowOff>
    </xdr:from>
    <xdr:to>
      <xdr:col>7</xdr:col>
      <xdr:colOff>266700</xdr:colOff>
      <xdr:row>52</xdr:row>
      <xdr:rowOff>0</xdr:rowOff>
    </xdr:to>
    <xdr:graphicFrame>
      <xdr:nvGraphicFramePr>
        <xdr:cNvPr id="4" name="Chart 5"/>
        <xdr:cNvGraphicFramePr/>
      </xdr:nvGraphicFramePr>
      <xdr:xfrm>
        <a:off x="1866900" y="7496175"/>
        <a:ext cx="37338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6</xdr:row>
      <xdr:rowOff>66675</xdr:rowOff>
    </xdr:from>
    <xdr:to>
      <xdr:col>8</xdr:col>
      <xdr:colOff>581025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228850" y="1209675"/>
        <a:ext cx="44481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8"/>
  <sheetViews>
    <sheetView tabSelected="1" workbookViewId="0" topLeftCell="A175">
      <selection activeCell="A153" sqref="A153:G196"/>
    </sheetView>
  </sheetViews>
  <sheetFormatPr defaultColWidth="8.88671875" defaultRowHeight="15"/>
  <cols>
    <col min="2" max="2" width="13.10546875" style="0" bestFit="1" customWidth="1"/>
    <col min="3" max="5" width="9.99609375" style="0" bestFit="1" customWidth="1"/>
    <col min="6" max="7" width="9.10546875" style="0" bestFit="1" customWidth="1"/>
    <col min="8" max="8" width="8.99609375" style="0" bestFit="1" customWidth="1"/>
  </cols>
  <sheetData>
    <row r="2" spans="1:9" ht="15.75">
      <c r="A2" s="1" t="s">
        <v>12</v>
      </c>
      <c r="I2" s="1" t="s">
        <v>0</v>
      </c>
    </row>
    <row r="3" spans="1:16" ht="15.75">
      <c r="A3" s="4" t="s">
        <v>3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4" t="s">
        <v>3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</row>
    <row r="4" spans="1:16" ht="15">
      <c r="A4">
        <v>1</v>
      </c>
      <c r="B4" s="5">
        <v>576</v>
      </c>
      <c r="C4" s="5">
        <v>1804</v>
      </c>
      <c r="D4" s="5">
        <v>1970</v>
      </c>
      <c r="E4" s="5">
        <v>2024</v>
      </c>
      <c r="F4" s="5">
        <v>2074</v>
      </c>
      <c r="G4" s="5">
        <v>2102</v>
      </c>
      <c r="H4" s="5">
        <v>2131</v>
      </c>
      <c r="I4">
        <v>1</v>
      </c>
      <c r="J4" s="5">
        <v>576</v>
      </c>
      <c r="K4" s="5">
        <v>1804</v>
      </c>
      <c r="L4" s="5">
        <v>1970</v>
      </c>
      <c r="M4" s="5">
        <v>2024</v>
      </c>
      <c r="N4" s="5">
        <v>2074</v>
      </c>
      <c r="O4" s="5">
        <v>2102</v>
      </c>
      <c r="P4" s="5">
        <v>2131</v>
      </c>
    </row>
    <row r="5" spans="1:16" ht="15">
      <c r="A5">
        <v>2</v>
      </c>
      <c r="B5" s="5">
        <v>866</v>
      </c>
      <c r="C5" s="5">
        <v>1948</v>
      </c>
      <c r="D5" s="5">
        <v>2162</v>
      </c>
      <c r="E5" s="5">
        <v>2232</v>
      </c>
      <c r="F5" s="5">
        <v>2284</v>
      </c>
      <c r="G5" s="5">
        <v>2348</v>
      </c>
      <c r="H5" s="5"/>
      <c r="I5">
        <v>2</v>
      </c>
      <c r="J5" s="5">
        <v>866</v>
      </c>
      <c r="K5" s="5">
        <v>1948</v>
      </c>
      <c r="L5" s="5">
        <v>2162</v>
      </c>
      <c r="M5" s="5">
        <v>2232</v>
      </c>
      <c r="N5" s="5">
        <v>2284</v>
      </c>
      <c r="O5" s="5">
        <v>2348</v>
      </c>
      <c r="P5" s="5">
        <f aca="true" t="shared" si="0" ref="P5:P10">O5*G$79</f>
        <v>2380.3939105613704</v>
      </c>
    </row>
    <row r="6" spans="1:16" ht="15">
      <c r="A6">
        <v>3</v>
      </c>
      <c r="B6" s="5">
        <v>1412</v>
      </c>
      <c r="C6" s="5">
        <v>3758</v>
      </c>
      <c r="D6" s="5">
        <v>4252</v>
      </c>
      <c r="E6" s="5">
        <v>4416</v>
      </c>
      <c r="F6" s="5">
        <v>4494</v>
      </c>
      <c r="G6" s="5"/>
      <c r="H6" s="5"/>
      <c r="I6">
        <v>3</v>
      </c>
      <c r="J6" s="5">
        <v>1412</v>
      </c>
      <c r="K6" s="5">
        <v>3758</v>
      </c>
      <c r="L6" s="5">
        <v>4252</v>
      </c>
      <c r="M6" s="5">
        <v>4416</v>
      </c>
      <c r="N6" s="5">
        <v>4494</v>
      </c>
      <c r="O6" s="5">
        <f>N6*F$79</f>
        <v>4588.871041762276</v>
      </c>
      <c r="P6" s="5">
        <f t="shared" si="0"/>
        <v>4652.180870597245</v>
      </c>
    </row>
    <row r="7" spans="1:16" ht="15">
      <c r="A7">
        <v>4</v>
      </c>
      <c r="B7" s="5">
        <v>2286</v>
      </c>
      <c r="C7" s="5">
        <v>5292</v>
      </c>
      <c r="D7" s="5">
        <v>5724</v>
      </c>
      <c r="E7" s="5">
        <v>5850</v>
      </c>
      <c r="F7" s="5"/>
      <c r="G7" s="5"/>
      <c r="H7" s="5"/>
      <c r="I7">
        <v>4</v>
      </c>
      <c r="J7" s="5">
        <v>2286</v>
      </c>
      <c r="K7" s="5">
        <v>5292</v>
      </c>
      <c r="L7" s="5">
        <v>5724</v>
      </c>
      <c r="M7" s="5">
        <v>5850</v>
      </c>
      <c r="N7" s="5">
        <f>M7*E$79</f>
        <v>5971.425276752767</v>
      </c>
      <c r="O7" s="5">
        <f>N7*F$79</f>
        <v>6097.485654325335</v>
      </c>
      <c r="P7" s="5">
        <f t="shared" si="0"/>
        <v>6181.608910260366</v>
      </c>
    </row>
    <row r="8" spans="1:16" ht="15">
      <c r="A8">
        <v>5</v>
      </c>
      <c r="B8" s="5">
        <v>1868</v>
      </c>
      <c r="C8" s="5">
        <v>3778</v>
      </c>
      <c r="D8" s="5">
        <v>4648</v>
      </c>
      <c r="E8" s="5"/>
      <c r="F8" s="5"/>
      <c r="G8" s="5"/>
      <c r="H8" s="5"/>
      <c r="I8">
        <v>5</v>
      </c>
      <c r="J8" s="5">
        <v>1868</v>
      </c>
      <c r="K8" s="5">
        <v>3778</v>
      </c>
      <c r="L8" s="5">
        <v>4648</v>
      </c>
      <c r="M8" s="5">
        <f>L8*D$79</f>
        <v>4784.3958037992625</v>
      </c>
      <c r="N8" s="5">
        <f>M8*E$79</f>
        <v>4883.7029122729555</v>
      </c>
      <c r="O8" s="5">
        <f>N8*F$79</f>
        <v>4986.800816800058</v>
      </c>
      <c r="P8" s="5">
        <f t="shared" si="0"/>
        <v>5055.600637773989</v>
      </c>
    </row>
    <row r="9" spans="1:16" ht="15">
      <c r="A9">
        <v>6</v>
      </c>
      <c r="B9" s="5">
        <v>1442</v>
      </c>
      <c r="C9" s="5">
        <v>4010</v>
      </c>
      <c r="D9" s="5"/>
      <c r="E9" s="5"/>
      <c r="F9" s="5"/>
      <c r="G9" s="5"/>
      <c r="H9" s="5"/>
      <c r="I9">
        <v>6</v>
      </c>
      <c r="J9" s="5">
        <v>1442</v>
      </c>
      <c r="K9" s="5">
        <v>4010</v>
      </c>
      <c r="L9" s="5">
        <f>K9*C$79</f>
        <v>4536.282267792521</v>
      </c>
      <c r="M9" s="5">
        <f>L9*D$79</f>
        <v>4669.39970888028</v>
      </c>
      <c r="N9" s="5">
        <f>M9*E$79</f>
        <v>4766.3199057896945</v>
      </c>
      <c r="O9" s="5">
        <f>N9*F$79</f>
        <v>4866.939784480069</v>
      </c>
      <c r="P9" s="5">
        <f t="shared" si="0"/>
        <v>4934.085956578034</v>
      </c>
    </row>
    <row r="10" spans="1:16" ht="15">
      <c r="A10">
        <v>7</v>
      </c>
      <c r="B10" s="5">
        <v>2044</v>
      </c>
      <c r="C10" s="5"/>
      <c r="D10" s="5"/>
      <c r="E10" s="5"/>
      <c r="F10" s="5"/>
      <c r="G10" s="5"/>
      <c r="H10" s="5"/>
      <c r="I10">
        <v>7</v>
      </c>
      <c r="J10" s="5">
        <v>2044</v>
      </c>
      <c r="K10" s="5">
        <f>J10*B$79</f>
        <v>4980.586982248521</v>
      </c>
      <c r="L10" s="5">
        <f>K10*C$79</f>
        <v>5634.251474008038</v>
      </c>
      <c r="M10" s="5">
        <f>L10*D$79</f>
        <v>5799.588879043431</v>
      </c>
      <c r="N10" s="5">
        <f>M10*E$79</f>
        <v>5919.967799503281</v>
      </c>
      <c r="O10" s="5">
        <f>N10*F$79</f>
        <v>6044.941878795226</v>
      </c>
      <c r="P10" s="5">
        <f t="shared" si="0"/>
        <v>6128.340220605437</v>
      </c>
    </row>
    <row r="11" spans="2:16" ht="15" hidden="1">
      <c r="B11" s="5"/>
      <c r="C11" s="5"/>
      <c r="D11" s="5"/>
      <c r="E11" s="5"/>
      <c r="F11" s="5"/>
      <c r="G11" s="5"/>
      <c r="H11" s="5"/>
      <c r="J11" s="5"/>
      <c r="K11" s="5"/>
      <c r="L11" s="5"/>
      <c r="M11" s="5"/>
      <c r="N11" s="5"/>
      <c r="O11" s="5"/>
      <c r="P11" s="5"/>
    </row>
    <row r="12" ht="15" hidden="1"/>
    <row r="13" spans="1:9" ht="15.75">
      <c r="A13" s="1" t="s">
        <v>1</v>
      </c>
      <c r="I13" s="1" t="s">
        <v>1</v>
      </c>
    </row>
    <row r="14" spans="1:16" ht="15.75">
      <c r="A14" s="4" t="s">
        <v>3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4" t="s">
        <v>3</v>
      </c>
      <c r="J14" s="2">
        <v>1</v>
      </c>
      <c r="K14" s="2">
        <v>2</v>
      </c>
      <c r="L14" s="2">
        <v>3</v>
      </c>
      <c r="M14" s="2">
        <v>4</v>
      </c>
      <c r="N14" s="2">
        <v>5</v>
      </c>
      <c r="O14" s="2">
        <v>6</v>
      </c>
      <c r="P14" s="2">
        <v>7</v>
      </c>
    </row>
    <row r="15" spans="1:16" ht="15">
      <c r="A15">
        <v>1</v>
      </c>
      <c r="B15" s="5">
        <v>978</v>
      </c>
      <c r="C15" s="5">
        <v>2104</v>
      </c>
      <c r="D15" s="5">
        <v>2134</v>
      </c>
      <c r="E15" s="5">
        <v>2144</v>
      </c>
      <c r="F15" s="5">
        <v>2174</v>
      </c>
      <c r="G15" s="5">
        <v>2182</v>
      </c>
      <c r="H15" s="5">
        <v>2174</v>
      </c>
      <c r="I15">
        <v>1</v>
      </c>
      <c r="J15" s="5">
        <v>978</v>
      </c>
      <c r="K15" s="5">
        <v>2104</v>
      </c>
      <c r="L15" s="5">
        <v>2134</v>
      </c>
      <c r="M15" s="5">
        <v>2144</v>
      </c>
      <c r="N15" s="5">
        <v>2174</v>
      </c>
      <c r="O15" s="5">
        <v>2182</v>
      </c>
      <c r="P15" s="5">
        <v>2174</v>
      </c>
    </row>
    <row r="16" spans="1:16" ht="15">
      <c r="A16">
        <v>2</v>
      </c>
      <c r="B16" s="5">
        <v>1844</v>
      </c>
      <c r="C16" s="5">
        <v>2552</v>
      </c>
      <c r="D16" s="5">
        <v>2466</v>
      </c>
      <c r="E16" s="5">
        <v>2480</v>
      </c>
      <c r="F16" s="5">
        <v>2508</v>
      </c>
      <c r="G16" s="5">
        <v>2454</v>
      </c>
      <c r="H16" s="5"/>
      <c r="I16">
        <v>2</v>
      </c>
      <c r="J16" s="5">
        <v>1844</v>
      </c>
      <c r="K16" s="5">
        <v>2552</v>
      </c>
      <c r="L16" s="5">
        <v>2466</v>
      </c>
      <c r="M16" s="5">
        <v>2480</v>
      </c>
      <c r="N16" s="5">
        <v>2508</v>
      </c>
      <c r="O16" s="5">
        <v>2454</v>
      </c>
      <c r="P16" s="5">
        <f aca="true" t="shared" si="1" ref="P16:P21">O16*G$90</f>
        <v>2445.0027497708525</v>
      </c>
    </row>
    <row r="17" spans="1:16" ht="15">
      <c r="A17">
        <v>3</v>
      </c>
      <c r="B17" s="5">
        <v>2904</v>
      </c>
      <c r="C17" s="5">
        <v>4354</v>
      </c>
      <c r="D17" s="5">
        <v>4698</v>
      </c>
      <c r="E17" s="5">
        <v>4600</v>
      </c>
      <c r="F17" s="5">
        <v>4644</v>
      </c>
      <c r="G17" s="5"/>
      <c r="H17" s="5"/>
      <c r="I17">
        <v>3</v>
      </c>
      <c r="J17" s="5">
        <v>2904</v>
      </c>
      <c r="K17" s="5">
        <v>4354</v>
      </c>
      <c r="L17" s="5">
        <v>4698</v>
      </c>
      <c r="M17" s="5">
        <v>4600</v>
      </c>
      <c r="N17" s="5">
        <v>4644</v>
      </c>
      <c r="O17" s="5">
        <f>N17*F$90</f>
        <v>4598.373344724477</v>
      </c>
      <c r="P17" s="5">
        <f t="shared" si="1"/>
        <v>4581.514047401931</v>
      </c>
    </row>
    <row r="18" spans="1:16" ht="15">
      <c r="A18">
        <v>4</v>
      </c>
      <c r="B18" s="5">
        <v>3502</v>
      </c>
      <c r="C18" s="5">
        <v>5958</v>
      </c>
      <c r="D18" s="5">
        <v>6070</v>
      </c>
      <c r="E18" s="5">
        <v>6142</v>
      </c>
      <c r="F18" s="5"/>
      <c r="G18" s="5"/>
      <c r="H18" s="5"/>
      <c r="I18">
        <v>4</v>
      </c>
      <c r="J18" s="5">
        <v>3502</v>
      </c>
      <c r="K18" s="5">
        <v>5958</v>
      </c>
      <c r="L18" s="5">
        <v>6070</v>
      </c>
      <c r="M18" s="5">
        <v>6142</v>
      </c>
      <c r="N18" s="5">
        <f>M18*E$90</f>
        <v>6209.918907198612</v>
      </c>
      <c r="O18" s="5">
        <f>N18*F$90</f>
        <v>6148.907316055695</v>
      </c>
      <c r="P18" s="5">
        <f t="shared" si="1"/>
        <v>6126.363201239726</v>
      </c>
    </row>
    <row r="19" spans="1:16" ht="15">
      <c r="A19">
        <v>5</v>
      </c>
      <c r="B19" s="5">
        <v>2812</v>
      </c>
      <c r="C19" s="5">
        <v>4882</v>
      </c>
      <c r="D19" s="5">
        <v>4852</v>
      </c>
      <c r="E19" s="5"/>
      <c r="F19" s="5"/>
      <c r="G19" s="5"/>
      <c r="H19" s="5"/>
      <c r="I19">
        <v>5</v>
      </c>
      <c r="J19" s="5">
        <v>2812</v>
      </c>
      <c r="K19" s="5">
        <v>4882</v>
      </c>
      <c r="L19" s="5">
        <v>4852</v>
      </c>
      <c r="M19" s="5">
        <f>L19*D$90</f>
        <v>4851.368558042686</v>
      </c>
      <c r="N19" s="5">
        <f>M19*E$90</f>
        <v>4905.015521715752</v>
      </c>
      <c r="O19" s="5">
        <f>N19*F$90</f>
        <v>4856.824425176041</v>
      </c>
      <c r="P19" s="5">
        <f t="shared" si="1"/>
        <v>4839.017552856422</v>
      </c>
    </row>
    <row r="20" spans="1:16" ht="15">
      <c r="A20">
        <v>6</v>
      </c>
      <c r="B20" s="5">
        <v>2642</v>
      </c>
      <c r="C20" s="5">
        <v>4406</v>
      </c>
      <c r="D20" s="5"/>
      <c r="E20" s="5"/>
      <c r="F20" s="5"/>
      <c r="G20" s="5"/>
      <c r="H20" s="5"/>
      <c r="I20">
        <v>6</v>
      </c>
      <c r="J20" s="5">
        <v>2642</v>
      </c>
      <c r="K20" s="5">
        <v>4406</v>
      </c>
      <c r="L20" s="5">
        <f>K20*C$90</f>
        <v>4488.126952141059</v>
      </c>
      <c r="M20" s="5">
        <f>L20*D$90</f>
        <v>4487.542864822976</v>
      </c>
      <c r="N20" s="5">
        <f>M20*E$90</f>
        <v>4537.166604221496</v>
      </c>
      <c r="O20" s="5">
        <f>N20*F$90</f>
        <v>4492.589572227863</v>
      </c>
      <c r="P20" s="5">
        <f t="shared" si="1"/>
        <v>4476.118116417679</v>
      </c>
    </row>
    <row r="21" spans="1:16" ht="15">
      <c r="A21">
        <v>7</v>
      </c>
      <c r="B21" s="5">
        <v>5022</v>
      </c>
      <c r="C21" s="5"/>
      <c r="D21" s="5"/>
      <c r="E21" s="5"/>
      <c r="F21" s="5"/>
      <c r="G21" s="5"/>
      <c r="H21" s="5"/>
      <c r="I21">
        <v>7</v>
      </c>
      <c r="J21" s="5">
        <v>5022</v>
      </c>
      <c r="K21" s="5">
        <f>J21*B$90</f>
        <v>8296.800980792808</v>
      </c>
      <c r="L21" s="5">
        <f>K21*C$90</f>
        <v>8451.451679175345</v>
      </c>
      <c r="M21" s="5">
        <f>L21*D$90</f>
        <v>8450.35180259034</v>
      </c>
      <c r="N21" s="5">
        <f>M21*E$90</f>
        <v>8543.796716279001</v>
      </c>
      <c r="O21" s="5">
        <f>N21*F$90</f>
        <v>8459.8550996731</v>
      </c>
      <c r="P21" s="5">
        <f t="shared" si="1"/>
        <v>8428.838215714628</v>
      </c>
    </row>
    <row r="23" ht="15.75">
      <c r="A23" s="1" t="s">
        <v>11</v>
      </c>
    </row>
    <row r="24" spans="1:8" ht="15.75">
      <c r="A24" s="4" t="s">
        <v>3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</row>
    <row r="25" spans="1:8" ht="15">
      <c r="A25">
        <v>1</v>
      </c>
      <c r="B25" s="3">
        <f aca="true" t="shared" si="2" ref="B25:H25">B4/B15</f>
        <v>0.588957055214724</v>
      </c>
      <c r="C25" s="3">
        <f t="shared" si="2"/>
        <v>0.8574144486692015</v>
      </c>
      <c r="D25" s="3">
        <f t="shared" si="2"/>
        <v>0.9231490159325211</v>
      </c>
      <c r="E25" s="3">
        <f t="shared" si="2"/>
        <v>0.9440298507462687</v>
      </c>
      <c r="F25" s="3">
        <f t="shared" si="2"/>
        <v>0.954001839926403</v>
      </c>
      <c r="G25" s="3">
        <f t="shared" si="2"/>
        <v>0.9633363886342805</v>
      </c>
      <c r="H25" s="3">
        <f t="shared" si="2"/>
        <v>0.9802207911683533</v>
      </c>
    </row>
    <row r="26" spans="1:7" ht="15">
      <c r="A26">
        <v>2</v>
      </c>
      <c r="B26" s="3">
        <f aca="true" t="shared" si="3" ref="B26:G26">B5/B16</f>
        <v>0.46963123644251625</v>
      </c>
      <c r="C26" s="3">
        <f t="shared" si="3"/>
        <v>0.7633228840125392</v>
      </c>
      <c r="D26" s="3">
        <f t="shared" si="3"/>
        <v>0.8767234387672344</v>
      </c>
      <c r="E26" s="3">
        <f t="shared" si="3"/>
        <v>0.9</v>
      </c>
      <c r="F26" s="3">
        <f t="shared" si="3"/>
        <v>0.9106858054226475</v>
      </c>
      <c r="G26" s="3">
        <f t="shared" si="3"/>
        <v>0.9568052159739201</v>
      </c>
    </row>
    <row r="27" spans="1:6" ht="15">
      <c r="A27">
        <v>3</v>
      </c>
      <c r="B27" s="3">
        <f>B6/B17</f>
        <v>0.48622589531680444</v>
      </c>
      <c r="C27" s="3">
        <f>C6/C17</f>
        <v>0.8631143775838309</v>
      </c>
      <c r="D27" s="3">
        <f>D6/D17</f>
        <v>0.9050659855257557</v>
      </c>
      <c r="E27" s="3">
        <f>E6/E17</f>
        <v>0.96</v>
      </c>
      <c r="F27" s="3">
        <f>F6/F17</f>
        <v>0.9677002583979328</v>
      </c>
    </row>
    <row r="28" spans="1:5" ht="15">
      <c r="A28">
        <v>4</v>
      </c>
      <c r="B28" s="3">
        <f>B7/B18</f>
        <v>0.6527698458023986</v>
      </c>
      <c r="C28" s="3">
        <f>C7/C18</f>
        <v>0.8882175226586103</v>
      </c>
      <c r="D28" s="3">
        <f>D7/D18</f>
        <v>0.942998352553542</v>
      </c>
      <c r="E28" s="3">
        <f>E7/E18</f>
        <v>0.9524584825789645</v>
      </c>
    </row>
    <row r="29" spans="1:4" ht="15">
      <c r="A29">
        <v>5</v>
      </c>
      <c r="B29" s="3">
        <f>B8/B19</f>
        <v>0.6642958748221907</v>
      </c>
      <c r="C29" s="3">
        <f>C8/C19</f>
        <v>0.7738631708316264</v>
      </c>
      <c r="D29" s="3">
        <f>D8/D19</f>
        <v>0.9579554822753503</v>
      </c>
    </row>
    <row r="30" spans="1:3" ht="15">
      <c r="A30">
        <v>6</v>
      </c>
      <c r="B30" s="3">
        <f>B9/B20</f>
        <v>0.5457986373959122</v>
      </c>
      <c r="C30" s="3">
        <f>C9/C20</f>
        <v>0.9101225601452565</v>
      </c>
    </row>
    <row r="31" spans="1:2" ht="15">
      <c r="A31">
        <v>7</v>
      </c>
      <c r="B31" s="3">
        <f>B10/B21</f>
        <v>0.40700915969733176</v>
      </c>
    </row>
    <row r="32" spans="1:8" ht="15">
      <c r="A32" t="s">
        <v>24</v>
      </c>
      <c r="B32" s="3">
        <f>SUM(B4:B10)/SUM(B15:B21)</f>
        <v>0.5325822168087698</v>
      </c>
      <c r="C32" s="3">
        <f aca="true" t="shared" si="4" ref="C32:H32">SUM(C4:C10)/SUM(C15:C21)</f>
        <v>0.8488621372031663</v>
      </c>
      <c r="D32" s="3">
        <f t="shared" si="4"/>
        <v>0.9275964391691395</v>
      </c>
      <c r="E32" s="3">
        <f t="shared" si="4"/>
        <v>0.9450735389821684</v>
      </c>
      <c r="F32" s="3">
        <f t="shared" si="4"/>
        <v>0.9491743512760026</v>
      </c>
      <c r="G32" s="3">
        <f t="shared" si="4"/>
        <v>0.959879206212252</v>
      </c>
      <c r="H32" s="3">
        <f t="shared" si="4"/>
        <v>0.9802207911683533</v>
      </c>
    </row>
    <row r="33" spans="2:8" ht="15">
      <c r="B33" s="3"/>
      <c r="C33" s="3"/>
      <c r="D33" s="3"/>
      <c r="E33" s="3"/>
      <c r="F33" s="3"/>
      <c r="G33" s="3"/>
      <c r="H33" s="3"/>
    </row>
    <row r="34" ht="15.75">
      <c r="A34" s="1" t="s">
        <v>25</v>
      </c>
    </row>
    <row r="35" spans="1:8" ht="15.75">
      <c r="A35" s="4" t="s">
        <v>3</v>
      </c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</row>
    <row r="36" spans="1:8" ht="15">
      <c r="A36">
        <v>1</v>
      </c>
      <c r="B36" s="3">
        <f aca="true" t="shared" si="5" ref="B36:H36">B15/B4</f>
        <v>1.6979166666666667</v>
      </c>
      <c r="C36" s="3">
        <f t="shared" si="5"/>
        <v>1.1662971175166297</v>
      </c>
      <c r="D36" s="3">
        <f t="shared" si="5"/>
        <v>1.083248730964467</v>
      </c>
      <c r="E36" s="3">
        <f t="shared" si="5"/>
        <v>1.0592885375494072</v>
      </c>
      <c r="F36" s="3">
        <f t="shared" si="5"/>
        <v>1.0482160077145612</v>
      </c>
      <c r="G36" s="3">
        <f t="shared" si="5"/>
        <v>1.0380589914367269</v>
      </c>
      <c r="H36" s="3">
        <f t="shared" si="5"/>
        <v>1.0201783200375412</v>
      </c>
    </row>
    <row r="37" spans="1:7" ht="15">
      <c r="A37">
        <v>2</v>
      </c>
      <c r="B37" s="3">
        <f aca="true" t="shared" si="6" ref="B37:C42">B16/B5</f>
        <v>2.1293302540415704</v>
      </c>
      <c r="C37" s="3">
        <f t="shared" si="6"/>
        <v>1.3100616016427105</v>
      </c>
      <c r="D37" s="3">
        <f>D16/D5</f>
        <v>1.1406105457909343</v>
      </c>
      <c r="E37" s="3">
        <f>E16/E5</f>
        <v>1.1111111111111112</v>
      </c>
      <c r="F37" s="3">
        <f>F16/F5</f>
        <v>1.0980735551663747</v>
      </c>
      <c r="G37" s="3">
        <f>G16/G5</f>
        <v>1.045144804088586</v>
      </c>
    </row>
    <row r="38" spans="1:6" ht="15">
      <c r="A38">
        <v>3</v>
      </c>
      <c r="B38" s="3">
        <f t="shared" si="6"/>
        <v>2.056657223796034</v>
      </c>
      <c r="C38" s="3">
        <f t="shared" si="6"/>
        <v>1.1585949973390102</v>
      </c>
      <c r="D38" s="3">
        <f>D17/D6</f>
        <v>1.1048918156161807</v>
      </c>
      <c r="E38" s="3">
        <f>E17/E6</f>
        <v>1.0416666666666667</v>
      </c>
      <c r="F38" s="3">
        <f>F17/F6</f>
        <v>1.0333778371161548</v>
      </c>
    </row>
    <row r="39" spans="1:5" ht="15">
      <c r="A39">
        <v>4</v>
      </c>
      <c r="B39" s="3">
        <f t="shared" si="6"/>
        <v>1.5319335083114611</v>
      </c>
      <c r="C39" s="3">
        <f t="shared" si="6"/>
        <v>1.1258503401360545</v>
      </c>
      <c r="D39" s="3">
        <f>D18/D7</f>
        <v>1.0604472396925226</v>
      </c>
      <c r="E39" s="3">
        <f>E18/E7</f>
        <v>1.0499145299145298</v>
      </c>
    </row>
    <row r="40" spans="1:4" ht="15">
      <c r="A40">
        <v>5</v>
      </c>
      <c r="B40" s="3">
        <f t="shared" si="6"/>
        <v>1.5053533190578159</v>
      </c>
      <c r="C40" s="3">
        <f t="shared" si="6"/>
        <v>1.2922181048173638</v>
      </c>
      <c r="D40" s="3">
        <f>D19/D8</f>
        <v>1.0438898450946643</v>
      </c>
    </row>
    <row r="41" spans="1:3" ht="15">
      <c r="A41">
        <v>6</v>
      </c>
      <c r="B41" s="3">
        <f t="shared" si="6"/>
        <v>1.8321775312066575</v>
      </c>
      <c r="C41" s="3">
        <f t="shared" si="6"/>
        <v>1.0987531172069827</v>
      </c>
    </row>
    <row r="42" spans="1:2" ht="15">
      <c r="A42">
        <v>7</v>
      </c>
      <c r="B42" s="3">
        <f t="shared" si="6"/>
        <v>2.4569471624266144</v>
      </c>
    </row>
    <row r="43" spans="1:8" ht="15">
      <c r="A43" t="s">
        <v>24</v>
      </c>
      <c r="B43" s="3">
        <f>SUM(B15:B21)/SUM(B4:B10)</f>
        <v>1.877644368210406</v>
      </c>
      <c r="C43" s="3">
        <f aca="true" t="shared" si="7" ref="C43:H43">SUM(C15:C21)/SUM(C4:C10)</f>
        <v>1.1780475959203496</v>
      </c>
      <c r="D43" s="3">
        <f t="shared" si="7"/>
        <v>1.0780550223928342</v>
      </c>
      <c r="E43" s="3">
        <f t="shared" si="7"/>
        <v>1.0581187164302437</v>
      </c>
      <c r="F43" s="3">
        <f t="shared" si="7"/>
        <v>1.0535472209670131</v>
      </c>
      <c r="G43" s="3">
        <f t="shared" si="7"/>
        <v>1.0417977528089888</v>
      </c>
      <c r="H43" s="3">
        <f t="shared" si="7"/>
        <v>1.0201783200375412</v>
      </c>
    </row>
    <row r="44" spans="2:8" ht="15">
      <c r="B44" s="3"/>
      <c r="C44" s="3"/>
      <c r="D44" s="3"/>
      <c r="E44" s="3"/>
      <c r="F44" s="3"/>
      <c r="G44" s="3"/>
      <c r="H44" s="3"/>
    </row>
    <row r="46" ht="15.75">
      <c r="A46" s="1" t="s">
        <v>2</v>
      </c>
    </row>
    <row r="47" spans="1:7" ht="15.75">
      <c r="A47" s="4" t="s">
        <v>3</v>
      </c>
      <c r="B47" s="2">
        <v>1</v>
      </c>
      <c r="C47" s="2">
        <v>2</v>
      </c>
      <c r="D47" s="2">
        <v>3</v>
      </c>
      <c r="E47" s="2">
        <v>4</v>
      </c>
      <c r="F47" s="2">
        <v>5</v>
      </c>
      <c r="G47" s="2">
        <v>6</v>
      </c>
    </row>
    <row r="48" spans="1:7" ht="15">
      <c r="A48">
        <v>1</v>
      </c>
      <c r="B48" s="3">
        <f aca="true" t="shared" si="8" ref="B48:G48">C25/B25</f>
        <v>1.4558182826362482</v>
      </c>
      <c r="C48" s="3">
        <f t="shared" si="8"/>
        <v>1.0766660363204126</v>
      </c>
      <c r="D48" s="3">
        <f t="shared" si="8"/>
        <v>1.0226191378134708</v>
      </c>
      <c r="E48" s="3">
        <f t="shared" si="8"/>
        <v>1.010563213835083</v>
      </c>
      <c r="F48" s="3">
        <f t="shared" si="8"/>
        <v>1.0097846233803884</v>
      </c>
      <c r="G48" s="3">
        <f t="shared" si="8"/>
        <v>1.0175270058655312</v>
      </c>
    </row>
    <row r="49" spans="1:6" ht="15">
      <c r="A49">
        <v>2</v>
      </c>
      <c r="B49" s="3">
        <f aca="true" t="shared" si="9" ref="B49:C53">C26/B26</f>
        <v>1.6253665105301645</v>
      </c>
      <c r="C49" s="3">
        <f t="shared" si="9"/>
        <v>1.1485617123891079</v>
      </c>
      <c r="D49" s="3">
        <f>E26/D26</f>
        <v>1.026549491211841</v>
      </c>
      <c r="E49" s="3">
        <f>F26/E26</f>
        <v>1.011873117136275</v>
      </c>
      <c r="F49" s="3">
        <f>G26/F26</f>
        <v>1.0506425051062134</v>
      </c>
    </row>
    <row r="50" spans="1:5" ht="15">
      <c r="A50">
        <v>3</v>
      </c>
      <c r="B50" s="3">
        <f t="shared" si="9"/>
        <v>1.7751304196200035</v>
      </c>
      <c r="C50" s="3">
        <f t="shared" si="9"/>
        <v>1.0486049230918415</v>
      </c>
      <c r="D50" s="3">
        <f>E27/D27</f>
        <v>1.0606961429915334</v>
      </c>
      <c r="E50" s="3">
        <f>F27/E27</f>
        <v>1.0080211024978467</v>
      </c>
    </row>
    <row r="51" spans="1:4" ht="15">
      <c r="A51">
        <v>4</v>
      </c>
      <c r="B51" s="3">
        <f t="shared" si="9"/>
        <v>1.3606901856301197</v>
      </c>
      <c r="C51" s="3">
        <f t="shared" si="9"/>
        <v>1.0616750159701442</v>
      </c>
      <c r="D51" s="3">
        <f>E28/D28</f>
        <v>1.0100319687725916</v>
      </c>
    </row>
    <row r="52" spans="1:3" ht="15">
      <c r="A52">
        <v>5</v>
      </c>
      <c r="B52" s="3">
        <f t="shared" si="9"/>
        <v>1.1649374927079943</v>
      </c>
      <c r="C52" s="3">
        <f t="shared" si="9"/>
        <v>1.2378874178052568</v>
      </c>
    </row>
    <row r="53" spans="1:2" ht="15">
      <c r="A53">
        <v>6</v>
      </c>
      <c r="B53" s="3">
        <f t="shared" si="9"/>
        <v>1.6675061053424187</v>
      </c>
    </row>
    <row r="55" spans="1:8" ht="15">
      <c r="A55" t="s">
        <v>4</v>
      </c>
      <c r="B55" s="3">
        <f aca="true" t="shared" si="10" ref="B55:G55">AVERAGE(B48:B53)</f>
        <v>1.5082414994111584</v>
      </c>
      <c r="C55" s="3">
        <f t="shared" si="10"/>
        <v>1.1146790211153526</v>
      </c>
      <c r="D55" s="3">
        <f t="shared" si="10"/>
        <v>1.0299741851973592</v>
      </c>
      <c r="E55" s="3">
        <f t="shared" si="10"/>
        <v>1.0101524778230682</v>
      </c>
      <c r="F55" s="3">
        <f t="shared" si="10"/>
        <v>1.0302135642433008</v>
      </c>
      <c r="G55" s="3">
        <f t="shared" si="10"/>
        <v>1.0175270058655312</v>
      </c>
      <c r="H55" s="3">
        <f>H56</f>
        <v>1.02</v>
      </c>
    </row>
    <row r="56" spans="1:8" ht="15">
      <c r="A56" t="s">
        <v>5</v>
      </c>
      <c r="B56">
        <f aca="true" t="shared" si="11" ref="B56:G56">ROUND(C56*B55,3)</f>
        <v>1.87</v>
      </c>
      <c r="C56">
        <f t="shared" si="11"/>
        <v>1.24</v>
      </c>
      <c r="D56">
        <f t="shared" si="11"/>
        <v>1.112</v>
      </c>
      <c r="E56">
        <f t="shared" si="11"/>
        <v>1.08</v>
      </c>
      <c r="F56">
        <f t="shared" si="11"/>
        <v>1.069</v>
      </c>
      <c r="G56">
        <f t="shared" si="11"/>
        <v>1.038</v>
      </c>
      <c r="H56">
        <v>1.02</v>
      </c>
    </row>
    <row r="58" ht="15.75">
      <c r="A58" s="1" t="s">
        <v>6</v>
      </c>
    </row>
    <row r="60" spans="1:8" ht="15.75">
      <c r="A60" s="4" t="s">
        <v>3</v>
      </c>
      <c r="B60" s="2">
        <v>1</v>
      </c>
      <c r="C60" s="2">
        <v>2</v>
      </c>
      <c r="D60" s="2">
        <v>3</v>
      </c>
      <c r="E60" s="2">
        <v>4</v>
      </c>
      <c r="F60" s="2">
        <v>5</v>
      </c>
      <c r="G60" s="2">
        <v>6</v>
      </c>
      <c r="H60" s="2">
        <v>7</v>
      </c>
    </row>
    <row r="61" spans="1:9" ht="15">
      <c r="A61">
        <v>1</v>
      </c>
      <c r="B61" s="3">
        <f aca="true" t="shared" si="12" ref="B61:H61">B25</f>
        <v>0.588957055214724</v>
      </c>
      <c r="C61" s="3">
        <f t="shared" si="12"/>
        <v>0.8574144486692015</v>
      </c>
      <c r="D61" s="3">
        <f t="shared" si="12"/>
        <v>0.9231490159325211</v>
      </c>
      <c r="E61" s="3">
        <f t="shared" si="12"/>
        <v>0.9440298507462687</v>
      </c>
      <c r="F61" s="3">
        <f t="shared" si="12"/>
        <v>0.954001839926403</v>
      </c>
      <c r="G61" s="3">
        <f t="shared" si="12"/>
        <v>0.9633363886342805</v>
      </c>
      <c r="H61" s="3">
        <f t="shared" si="12"/>
        <v>0.9802207911683533</v>
      </c>
      <c r="I61">
        <v>1</v>
      </c>
    </row>
    <row r="62" spans="1:9" ht="15">
      <c r="A62">
        <v>2</v>
      </c>
      <c r="B62" s="3">
        <f aca="true" t="shared" si="13" ref="B62:C67">B26</f>
        <v>0.46963123644251625</v>
      </c>
      <c r="C62" s="3">
        <f t="shared" si="13"/>
        <v>0.7633228840125392</v>
      </c>
      <c r="D62" s="3">
        <f>D26</f>
        <v>0.8767234387672344</v>
      </c>
      <c r="E62" s="3">
        <f>E26</f>
        <v>0.9</v>
      </c>
      <c r="F62" s="3">
        <f>F26</f>
        <v>0.9106858054226475</v>
      </c>
      <c r="G62" s="3">
        <f>G26</f>
        <v>0.9568052159739201</v>
      </c>
      <c r="H62" s="3">
        <f aca="true" t="shared" si="14" ref="D62:H67">P5/P16</f>
        <v>0.973575146606466</v>
      </c>
      <c r="I62">
        <v>2</v>
      </c>
    </row>
    <row r="63" spans="1:9" ht="15">
      <c r="A63">
        <v>3</v>
      </c>
      <c r="B63" s="3">
        <f t="shared" si="13"/>
        <v>0.48622589531680444</v>
      </c>
      <c r="C63" s="3">
        <f t="shared" si="13"/>
        <v>0.8631143775838309</v>
      </c>
      <c r="D63" s="3">
        <f>D27</f>
        <v>0.9050659855257557</v>
      </c>
      <c r="E63" s="3">
        <f>E27</f>
        <v>0.96</v>
      </c>
      <c r="F63" s="3">
        <f>F27</f>
        <v>0.9677002583979328</v>
      </c>
      <c r="G63" s="3">
        <f t="shared" si="14"/>
        <v>0.997933551225652</v>
      </c>
      <c r="H63" s="3">
        <f t="shared" si="14"/>
        <v>1.0154243384313943</v>
      </c>
      <c r="I63">
        <v>3</v>
      </c>
    </row>
    <row r="64" spans="1:9" ht="15">
      <c r="A64">
        <v>4</v>
      </c>
      <c r="B64" s="3">
        <f t="shared" si="13"/>
        <v>0.6527698458023986</v>
      </c>
      <c r="C64" s="3">
        <f t="shared" si="13"/>
        <v>0.8882175226586103</v>
      </c>
      <c r="D64" s="3">
        <f>D28</f>
        <v>0.942998352553542</v>
      </c>
      <c r="E64" s="3">
        <f>E28</f>
        <v>0.9524584825789645</v>
      </c>
      <c r="F64" s="3">
        <f t="shared" si="14"/>
        <v>0.9615947270793858</v>
      </c>
      <c r="G64" s="3">
        <f t="shared" si="14"/>
        <v>0.9916372683653744</v>
      </c>
      <c r="H64" s="3">
        <f t="shared" si="14"/>
        <v>1.0090177005844938</v>
      </c>
      <c r="I64">
        <v>4</v>
      </c>
    </row>
    <row r="65" spans="1:9" ht="15">
      <c r="A65">
        <v>5</v>
      </c>
      <c r="B65" s="3">
        <f t="shared" si="13"/>
        <v>0.6642958748221907</v>
      </c>
      <c r="C65" s="3">
        <f t="shared" si="13"/>
        <v>0.7738631708316264</v>
      </c>
      <c r="D65" s="3">
        <f>D29</f>
        <v>0.9579554822753503</v>
      </c>
      <c r="E65" s="3">
        <f t="shared" si="14"/>
        <v>0.9861950801217947</v>
      </c>
      <c r="F65" s="3">
        <f t="shared" si="14"/>
        <v>0.9956549353720819</v>
      </c>
      <c r="G65" s="3">
        <f t="shared" si="14"/>
        <v>1.0267615998120636</v>
      </c>
      <c r="H65" s="3">
        <f t="shared" si="14"/>
        <v>1.044757656394472</v>
      </c>
      <c r="I65">
        <v>5</v>
      </c>
    </row>
    <row r="66" spans="1:9" ht="15">
      <c r="A66">
        <v>6</v>
      </c>
      <c r="B66" s="3">
        <f t="shared" si="13"/>
        <v>0.5457986373959122</v>
      </c>
      <c r="C66" s="3">
        <f t="shared" si="13"/>
        <v>0.9101225601452565</v>
      </c>
      <c r="D66" s="3">
        <f t="shared" si="14"/>
        <v>1.010729490534685</v>
      </c>
      <c r="E66" s="3">
        <f t="shared" si="14"/>
        <v>1.0405248149232948</v>
      </c>
      <c r="F66" s="3">
        <f t="shared" si="14"/>
        <v>1.050505815976647</v>
      </c>
      <c r="G66" s="3">
        <f t="shared" si="14"/>
        <v>1.0833261543779453</v>
      </c>
      <c r="H66" s="3">
        <f t="shared" si="14"/>
        <v>1.1023136182400108</v>
      </c>
      <c r="I66">
        <v>6</v>
      </c>
    </row>
    <row r="67" spans="1:9" ht="15">
      <c r="A67">
        <v>7</v>
      </c>
      <c r="B67" s="3">
        <f t="shared" si="13"/>
        <v>0.40700915969733176</v>
      </c>
      <c r="C67" s="3">
        <f>K10/K21</f>
        <v>0.6003020915867017</v>
      </c>
      <c r="D67" s="3">
        <f t="shared" si="14"/>
        <v>0.6666607924755719</v>
      </c>
      <c r="E67" s="3">
        <f t="shared" si="14"/>
        <v>0.6863133055910935</v>
      </c>
      <c r="F67" s="3">
        <f t="shared" si="14"/>
        <v>0.6928966121377416</v>
      </c>
      <c r="G67" s="3">
        <f t="shared" si="14"/>
        <v>0.7145443754738555</v>
      </c>
      <c r="H67" s="3">
        <f t="shared" si="14"/>
        <v>0.7270681989339682</v>
      </c>
      <c r="I67">
        <v>7</v>
      </c>
    </row>
    <row r="70" ht="15.75">
      <c r="A70" s="1" t="s">
        <v>7</v>
      </c>
    </row>
    <row r="71" spans="1:7" ht="15.75">
      <c r="A71" s="4" t="s">
        <v>3</v>
      </c>
      <c r="B71" s="2">
        <v>1</v>
      </c>
      <c r="C71" s="2">
        <v>2</v>
      </c>
      <c r="D71" s="2">
        <v>3</v>
      </c>
      <c r="E71" s="2">
        <v>4</v>
      </c>
      <c r="F71" s="2">
        <v>5</v>
      </c>
      <c r="G71" s="2">
        <v>6</v>
      </c>
    </row>
    <row r="72" spans="1:7" ht="15">
      <c r="A72">
        <v>1</v>
      </c>
      <c r="B72" s="3">
        <f aca="true" t="shared" si="15" ref="B72:C77">C4/B4</f>
        <v>3.1319444444444446</v>
      </c>
      <c r="C72" s="3">
        <f t="shared" si="15"/>
        <v>1.0920177383592018</v>
      </c>
      <c r="D72" s="3">
        <f>E4/D4</f>
        <v>1.0274111675126905</v>
      </c>
      <c r="E72" s="3">
        <f>F4/E4</f>
        <v>1.024703557312253</v>
      </c>
      <c r="F72" s="3">
        <f>G4/F4</f>
        <v>1.013500482160077</v>
      </c>
      <c r="G72" s="3">
        <f>H4/G4</f>
        <v>1.0137963843958135</v>
      </c>
    </row>
    <row r="73" spans="1:6" ht="15">
      <c r="A73">
        <v>2</v>
      </c>
      <c r="B73" s="3">
        <f t="shared" si="15"/>
        <v>2.2494226327944573</v>
      </c>
      <c r="C73" s="3">
        <f t="shared" si="15"/>
        <v>1.1098562628336757</v>
      </c>
      <c r="D73" s="3">
        <f>E5/D5</f>
        <v>1.032377428307123</v>
      </c>
      <c r="E73" s="3">
        <f>F5/E5</f>
        <v>1.0232974910394266</v>
      </c>
      <c r="F73" s="3">
        <f>G5/F5</f>
        <v>1.0280210157618213</v>
      </c>
    </row>
    <row r="74" spans="1:5" ht="15">
      <c r="A74">
        <v>3</v>
      </c>
      <c r="B74" s="3">
        <f t="shared" si="15"/>
        <v>2.6614730878186967</v>
      </c>
      <c r="C74" s="3">
        <f t="shared" si="15"/>
        <v>1.1314529004789782</v>
      </c>
      <c r="D74" s="3">
        <f>E6/D6</f>
        <v>1.0385700846660395</v>
      </c>
      <c r="E74" s="3">
        <f>F6/E6</f>
        <v>1.017663043478261</v>
      </c>
    </row>
    <row r="75" spans="1:4" ht="15">
      <c r="A75">
        <v>4</v>
      </c>
      <c r="B75" s="3">
        <f t="shared" si="15"/>
        <v>2.3149606299212597</v>
      </c>
      <c r="C75" s="3">
        <f t="shared" si="15"/>
        <v>1.0816326530612246</v>
      </c>
      <c r="D75" s="3">
        <f>E7/D7</f>
        <v>1.0220125786163523</v>
      </c>
    </row>
    <row r="76" spans="1:3" ht="15">
      <c r="A76">
        <v>5</v>
      </c>
      <c r="B76" s="3">
        <f t="shared" si="15"/>
        <v>2.0224839400428265</v>
      </c>
      <c r="C76" s="3">
        <f t="shared" si="15"/>
        <v>1.2302805717310747</v>
      </c>
    </row>
    <row r="77" spans="1:2" ht="15">
      <c r="A77">
        <v>6</v>
      </c>
      <c r="B77" s="3">
        <f t="shared" si="15"/>
        <v>2.780859916782247</v>
      </c>
    </row>
    <row r="78" spans="1:8" ht="15">
      <c r="A78" t="s">
        <v>4</v>
      </c>
      <c r="B78" s="3">
        <f aca="true" t="shared" si="16" ref="B78:G78">AVERAGE(B72:B77)</f>
        <v>2.5268574419673224</v>
      </c>
      <c r="C78" s="3">
        <f t="shared" si="16"/>
        <v>1.129048025292831</v>
      </c>
      <c r="D78" s="3">
        <f t="shared" si="16"/>
        <v>1.0300928147755513</v>
      </c>
      <c r="E78" s="3">
        <f t="shared" si="16"/>
        <v>1.02188803060998</v>
      </c>
      <c r="F78" s="3">
        <f t="shared" si="16"/>
        <v>1.0207607489609491</v>
      </c>
      <c r="G78" s="3">
        <f t="shared" si="16"/>
        <v>1.0137963843958135</v>
      </c>
      <c r="H78">
        <v>1.02</v>
      </c>
    </row>
    <row r="79" spans="1:7" ht="15">
      <c r="A79" t="s">
        <v>8</v>
      </c>
      <c r="B79" s="3">
        <f aca="true" t="shared" si="17" ref="B79:G79">SUM(C4:C10)/SUMIF(C4:C10,"&gt;0",B4:B10)</f>
        <v>2.4366863905325444</v>
      </c>
      <c r="C79" s="3">
        <f t="shared" si="17"/>
        <v>1.13124246079614</v>
      </c>
      <c r="D79" s="3">
        <f t="shared" si="17"/>
        <v>1.0293450524525092</v>
      </c>
      <c r="E79" s="3">
        <f t="shared" si="17"/>
        <v>1.0207564575645756</v>
      </c>
      <c r="F79" s="3">
        <f t="shared" si="17"/>
        <v>1.0211106011932078</v>
      </c>
      <c r="G79" s="3">
        <f t="shared" si="17"/>
        <v>1.0137963843958135</v>
      </c>
    </row>
    <row r="80" spans="1:8" ht="15">
      <c r="A80" t="s">
        <v>5</v>
      </c>
      <c r="B80">
        <f aca="true" t="shared" si="18" ref="B80:G80">ROUND(C80*B79,3)</f>
        <v>3.06</v>
      </c>
      <c r="C80">
        <f t="shared" si="18"/>
        <v>1.256</v>
      </c>
      <c r="D80">
        <f t="shared" si="18"/>
        <v>1.11</v>
      </c>
      <c r="E80">
        <f t="shared" si="18"/>
        <v>1.078</v>
      </c>
      <c r="F80">
        <f t="shared" si="18"/>
        <v>1.056</v>
      </c>
      <c r="G80">
        <f t="shared" si="18"/>
        <v>1.034</v>
      </c>
      <c r="H80">
        <f>H78</f>
        <v>1.02</v>
      </c>
    </row>
    <row r="81" ht="15.75">
      <c r="A81" s="1" t="s">
        <v>9</v>
      </c>
    </row>
    <row r="82" spans="1:7" ht="15.75">
      <c r="A82" s="4" t="s">
        <v>3</v>
      </c>
      <c r="B82" s="2">
        <v>1</v>
      </c>
      <c r="C82" s="2">
        <v>2</v>
      </c>
      <c r="D82" s="2">
        <v>3</v>
      </c>
      <c r="E82" s="2">
        <v>4</v>
      </c>
      <c r="F82" s="2">
        <v>5</v>
      </c>
      <c r="G82" s="2">
        <v>6</v>
      </c>
    </row>
    <row r="83" spans="1:7" ht="15">
      <c r="A83">
        <v>1</v>
      </c>
      <c r="B83" s="3">
        <f aca="true" t="shared" si="19" ref="B83:G84">C15/B15</f>
        <v>2.1513292433537834</v>
      </c>
      <c r="C83" s="3">
        <f t="shared" si="19"/>
        <v>1.0142585551330798</v>
      </c>
      <c r="D83" s="3">
        <f t="shared" si="19"/>
        <v>1.0046860356138707</v>
      </c>
      <c r="E83" s="3">
        <f t="shared" si="19"/>
        <v>1.0139925373134329</v>
      </c>
      <c r="F83" s="3">
        <f t="shared" si="19"/>
        <v>1.0036798528058877</v>
      </c>
      <c r="G83" s="3">
        <f t="shared" si="19"/>
        <v>0.9963336388634281</v>
      </c>
    </row>
    <row r="84" spans="1:6" ht="15">
      <c r="A84">
        <v>2</v>
      </c>
      <c r="B84" s="3">
        <f>C16/B16</f>
        <v>1.383947939262473</v>
      </c>
      <c r="C84" s="3">
        <f>D16/C16</f>
        <v>0.9663009404388715</v>
      </c>
      <c r="D84" s="3">
        <f>E16/D16</f>
        <v>1.0056772100567721</v>
      </c>
      <c r="E84" s="3">
        <f>F16/E16</f>
        <v>1.011290322580645</v>
      </c>
      <c r="F84" s="3">
        <f t="shared" si="19"/>
        <v>0.9784688995215312</v>
      </c>
    </row>
    <row r="85" spans="1:5" ht="15">
      <c r="A85">
        <v>3</v>
      </c>
      <c r="B85" s="3">
        <f aca="true" t="shared" si="20" ref="B85:E86">C17/B17</f>
        <v>1.4993112947658402</v>
      </c>
      <c r="C85" s="3">
        <f t="shared" si="20"/>
        <v>1.079007808911346</v>
      </c>
      <c r="D85" s="3">
        <f t="shared" si="20"/>
        <v>0.9791400595998297</v>
      </c>
      <c r="E85" s="3">
        <f t="shared" si="20"/>
        <v>1.0095652173913043</v>
      </c>
    </row>
    <row r="86" spans="1:4" ht="15">
      <c r="A86">
        <v>4</v>
      </c>
      <c r="B86" s="3">
        <f>C18/B18</f>
        <v>1.701313535122787</v>
      </c>
      <c r="C86" s="3">
        <f>D18/C18</f>
        <v>1.0187982544478014</v>
      </c>
      <c r="D86" s="3">
        <f t="shared" si="20"/>
        <v>1.0118616144975288</v>
      </c>
    </row>
    <row r="87" spans="1:3" ht="15">
      <c r="A87">
        <v>5</v>
      </c>
      <c r="B87" s="3">
        <f>C19/B19</f>
        <v>1.736130867709815</v>
      </c>
      <c r="C87" s="3">
        <f>D19/C19</f>
        <v>0.9938549774682507</v>
      </c>
    </row>
    <row r="88" spans="1:2" ht="15">
      <c r="A88">
        <v>6</v>
      </c>
      <c r="B88" s="3">
        <f>C20/B20</f>
        <v>1.6676760030280091</v>
      </c>
    </row>
    <row r="89" spans="1:8" ht="15">
      <c r="A89" t="s">
        <v>4</v>
      </c>
      <c r="B89" s="3">
        <f aca="true" t="shared" si="21" ref="B89:G89">AVERAGE(B83:B88)</f>
        <v>1.6899514805404514</v>
      </c>
      <c r="C89" s="3">
        <f t="shared" si="21"/>
        <v>1.01444410727987</v>
      </c>
      <c r="D89" s="3">
        <f t="shared" si="21"/>
        <v>1.0003412299420003</v>
      </c>
      <c r="E89" s="3">
        <f t="shared" si="21"/>
        <v>1.011616025761794</v>
      </c>
      <c r="F89" s="3">
        <f t="shared" si="21"/>
        <v>0.9910743761637094</v>
      </c>
      <c r="G89" s="3">
        <f t="shared" si="21"/>
        <v>0.9963336388634281</v>
      </c>
      <c r="H89">
        <v>1</v>
      </c>
    </row>
    <row r="90" spans="1:7" ht="15">
      <c r="A90" t="s">
        <v>8</v>
      </c>
      <c r="B90" s="3">
        <f aca="true" t="shared" si="22" ref="B90:G90">SUM(C15:C21)/SUMIF(C15:C21,"&gt;0",B15:B21)</f>
        <v>1.6520909957771421</v>
      </c>
      <c r="C90" s="3">
        <f t="shared" si="22"/>
        <v>1.018639798488665</v>
      </c>
      <c r="D90" s="3">
        <f t="shared" si="22"/>
        <v>0.9998698594482041</v>
      </c>
      <c r="E90" s="3">
        <f t="shared" si="22"/>
        <v>1.0110581092801387</v>
      </c>
      <c r="F90" s="3">
        <f t="shared" si="22"/>
        <v>0.99017513882956</v>
      </c>
      <c r="G90" s="3">
        <f t="shared" si="22"/>
        <v>0.9963336388634281</v>
      </c>
    </row>
    <row r="91" spans="1:8" ht="15">
      <c r="A91" t="s">
        <v>5</v>
      </c>
      <c r="B91">
        <f aca="true" t="shared" si="23" ref="B91:G91">ROUND(C91*B90,3)</f>
        <v>1.679</v>
      </c>
      <c r="C91">
        <f t="shared" si="23"/>
        <v>1.016</v>
      </c>
      <c r="D91">
        <f t="shared" si="23"/>
        <v>0.997</v>
      </c>
      <c r="E91">
        <f t="shared" si="23"/>
        <v>0.997</v>
      </c>
      <c r="F91">
        <f t="shared" si="23"/>
        <v>0.986</v>
      </c>
      <c r="G91">
        <f t="shared" si="23"/>
        <v>0.996</v>
      </c>
      <c r="H91">
        <f>H89</f>
        <v>1</v>
      </c>
    </row>
    <row r="93" ht="15.75">
      <c r="A93" s="1" t="s">
        <v>50</v>
      </c>
    </row>
    <row r="94" ht="15.75">
      <c r="A94" s="1" t="s">
        <v>26</v>
      </c>
    </row>
    <row r="95" ht="15.75">
      <c r="A95" s="1" t="s">
        <v>21</v>
      </c>
    </row>
    <row r="96" spans="1:6" ht="15.75">
      <c r="A96" s="7" t="s">
        <v>18</v>
      </c>
      <c r="B96" s="8">
        <f>AVERAGE(B25:B31)</f>
        <v>0.544955386384554</v>
      </c>
      <c r="C96" s="8">
        <f>AVERAGE(C25:C31)</f>
        <v>0.8426758273168442</v>
      </c>
      <c r="D96" s="8">
        <f>AVERAGE(D25:D31)</f>
        <v>0.9211784550108806</v>
      </c>
      <c r="E96" s="8">
        <f>AVERAGE(E25:E31)</f>
        <v>0.9391220833313083</v>
      </c>
      <c r="F96" s="8">
        <f>AVERAGE(F25:F31)</f>
        <v>0.9441293012489945</v>
      </c>
    </row>
    <row r="97" spans="1:6" ht="15.75">
      <c r="A97" s="10" t="s">
        <v>19</v>
      </c>
      <c r="B97" s="11">
        <f>STDEV(B25:B31)</f>
        <v>0.09657036287513687</v>
      </c>
      <c r="C97" s="11">
        <f>STDEV(C25:C31)</f>
        <v>0.06048163421043015</v>
      </c>
      <c r="D97" s="11">
        <f>STDEV(D25:D31)</f>
        <v>0.03189200885669379</v>
      </c>
      <c r="E97" s="11">
        <f>STDEV(E25:E31)</f>
        <v>0.02688475735740045</v>
      </c>
      <c r="F97" s="11">
        <f>STDEV(F25:F31)</f>
        <v>0.029761757793693062</v>
      </c>
    </row>
    <row r="98" spans="1:6" ht="15.75">
      <c r="A98" s="4" t="s">
        <v>3</v>
      </c>
      <c r="B98" s="2">
        <v>1</v>
      </c>
      <c r="C98" s="2">
        <v>2</v>
      </c>
      <c r="D98" s="2">
        <v>3</v>
      </c>
      <c r="E98" s="2">
        <v>4</v>
      </c>
      <c r="F98" s="2">
        <v>5</v>
      </c>
    </row>
    <row r="99" spans="1:6" ht="15">
      <c r="A99">
        <v>1</v>
      </c>
      <c r="B99" s="3">
        <f aca="true" t="shared" si="24" ref="B99:F100">(B25-B$96)/B$112</f>
        <v>0.10832252808507617</v>
      </c>
      <c r="C99" s="3">
        <f t="shared" si="24"/>
        <v>0.24700601947205394</v>
      </c>
      <c r="D99" s="3">
        <f t="shared" si="24"/>
        <v>0.27908435283135063</v>
      </c>
      <c r="E99" s="3">
        <f t="shared" si="24"/>
        <v>1.317212123405547</v>
      </c>
      <c r="F99" s="3">
        <f t="shared" si="24"/>
        <v>0.9615265165576877</v>
      </c>
    </row>
    <row r="100" spans="1:6" ht="15">
      <c r="A100">
        <v>2</v>
      </c>
      <c r="B100" s="3">
        <f t="shared" si="24"/>
        <v>-0.18543165667358508</v>
      </c>
      <c r="C100" s="3">
        <f t="shared" si="24"/>
        <v>-1.329883860260313</v>
      </c>
      <c r="D100" s="3">
        <f t="shared" si="24"/>
        <v>-6.296024295527277</v>
      </c>
      <c r="E100" s="3">
        <f t="shared" si="24"/>
        <v>-10.500106891739827</v>
      </c>
      <c r="F100" s="3">
        <f t="shared" si="24"/>
        <v>-3.257197474141491</v>
      </c>
    </row>
    <row r="101" spans="1:5" ht="15">
      <c r="A101">
        <v>3</v>
      </c>
      <c r="B101" s="3">
        <f>(B27-B$96)/B$112</f>
        <v>-0.14457921971465268</v>
      </c>
      <c r="C101" s="3">
        <f>(C27-C$96)/C$112</f>
        <v>0.34253169441933157</v>
      </c>
      <c r="D101" s="3">
        <f>(D27-D$96)/D$112</f>
        <v>-2.2819584359906133</v>
      </c>
      <c r="E101" s="3">
        <f>(E27-E$96)/E$112</f>
        <v>5.603493935678606</v>
      </c>
    </row>
    <row r="102" spans="1:4" ht="15">
      <c r="A102">
        <v>4</v>
      </c>
      <c r="B102" s="3">
        <f>(B28-B$96)/B$112</f>
        <v>0.2654157244204154</v>
      </c>
      <c r="C102" s="3">
        <f>(C28-C$96)/C$112</f>
        <v>0.7632377966328225</v>
      </c>
      <c r="D102" s="3">
        <f>(D28-D$96)/D$112</f>
        <v>3.0902835419421844</v>
      </c>
    </row>
    <row r="103" spans="1:3" ht="15">
      <c r="A103">
        <v>5</v>
      </c>
      <c r="B103" s="3">
        <f>(B29-B$96)/B$112</f>
        <v>0.2937902982808906</v>
      </c>
      <c r="C103" s="3">
        <f>(C29-C$96)/C$112</f>
        <v>-1.1532381463204489</v>
      </c>
    </row>
    <row r="104" spans="1:2" ht="15">
      <c r="A104">
        <v>6</v>
      </c>
      <c r="B104" s="3">
        <f>(B30-B$96)/B$112</f>
        <v>0.002075900387168625</v>
      </c>
    </row>
    <row r="105" ht="15.75">
      <c r="A105" s="1"/>
    </row>
    <row r="106" ht="15.75">
      <c r="A106" s="1"/>
    </row>
    <row r="107" ht="15.75">
      <c r="A107" s="1"/>
    </row>
    <row r="108" ht="15.75">
      <c r="A108" s="1" t="s">
        <v>48</v>
      </c>
    </row>
    <row r="109" ht="15.75">
      <c r="A109" s="1" t="s">
        <v>17</v>
      </c>
    </row>
    <row r="110" ht="15.75">
      <c r="A110" s="1" t="s">
        <v>27</v>
      </c>
    </row>
    <row r="111" spans="1:6" ht="15.75">
      <c r="A111" s="7" t="s">
        <v>18</v>
      </c>
      <c r="B111" s="8">
        <f>B78</f>
        <v>2.5268574419673224</v>
      </c>
      <c r="C111" s="8">
        <f>C78</f>
        <v>1.129048025292831</v>
      </c>
      <c r="D111" s="8">
        <f>D78</f>
        <v>1.0300928147755513</v>
      </c>
      <c r="E111" s="8">
        <f>E78</f>
        <v>1.02188803060998</v>
      </c>
      <c r="F111" s="9">
        <f>F78</f>
        <v>1.0207607489609491</v>
      </c>
    </row>
    <row r="112" spans="1:6" ht="15.75">
      <c r="A112" s="10" t="s">
        <v>19</v>
      </c>
      <c r="B112" s="11">
        <f>STDEV(B72:B77)</f>
        <v>0.4062097664080662</v>
      </c>
      <c r="C112" s="11">
        <f>STDEV(C72:C77)</f>
        <v>0.05966907763567591</v>
      </c>
      <c r="D112" s="11">
        <f>STDEV(D72:D77)</f>
        <v>0.007060807607624269</v>
      </c>
      <c r="E112" s="11">
        <f>STDEV(E72:E77)</f>
        <v>0.003725874768197327</v>
      </c>
      <c r="F112" s="12">
        <f>STDEV(F72:F77)</f>
        <v>0.010267567776240456</v>
      </c>
    </row>
    <row r="113" spans="1:6" ht="15.75">
      <c r="A113" s="4" t="s">
        <v>3</v>
      </c>
      <c r="B113" s="2">
        <v>1</v>
      </c>
      <c r="C113" s="2">
        <v>2</v>
      </c>
      <c r="D113" s="2">
        <v>3</v>
      </c>
      <c r="E113" s="2">
        <v>4</v>
      </c>
      <c r="F113" s="2">
        <v>5</v>
      </c>
    </row>
    <row r="114" spans="1:6" ht="15">
      <c r="A114">
        <v>1</v>
      </c>
      <c r="B114" s="3">
        <f aca="true" t="shared" si="25" ref="B114:F115">(B72-B$111)/B$112</f>
        <v>1.4895924532480833</v>
      </c>
      <c r="C114" s="3">
        <f t="shared" si="25"/>
        <v>-0.6205942575436918</v>
      </c>
      <c r="D114" s="3">
        <f t="shared" si="25"/>
        <v>-0.37979327746661046</v>
      </c>
      <c r="E114" s="3">
        <f t="shared" si="25"/>
        <v>0.7556686355390153</v>
      </c>
      <c r="F114" s="3">
        <f t="shared" si="25"/>
        <v>-0.7071067811865475</v>
      </c>
    </row>
    <row r="115" spans="1:6" ht="15">
      <c r="A115">
        <v>2</v>
      </c>
      <c r="B115" s="3">
        <f t="shared" si="25"/>
        <v>-0.6829840937260045</v>
      </c>
      <c r="C115" s="3">
        <f t="shared" si="25"/>
        <v>-0.32163665368409594</v>
      </c>
      <c r="D115" s="3">
        <f t="shared" si="25"/>
        <v>0.3235626373822724</v>
      </c>
      <c r="E115" s="3">
        <f t="shared" si="25"/>
        <v>0.3782898022974872</v>
      </c>
      <c r="F115" s="3">
        <f t="shared" si="25"/>
        <v>0.7071067811865475</v>
      </c>
    </row>
    <row r="116" spans="1:5" ht="15">
      <c r="A116">
        <v>3</v>
      </c>
      <c r="B116" s="3">
        <f>(B74-B$111)/B$112</f>
        <v>0.33139440994174285</v>
      </c>
      <c r="C116" s="3">
        <f>(C74-C$111)/C$112</f>
        <v>0.040303542160157614</v>
      </c>
      <c r="D116" s="3">
        <f>(D74-D$111)/D$112</f>
        <v>1.2006091033176547</v>
      </c>
      <c r="E116" s="3">
        <f>(E74-E$111)/E$112</f>
        <v>-1.1339584378363834</v>
      </c>
    </row>
    <row r="117" spans="1:4" ht="15">
      <c r="A117">
        <v>4</v>
      </c>
      <c r="B117" s="3">
        <f>(B75-B$111)/B$112</f>
        <v>-0.521643814524138</v>
      </c>
      <c r="C117" s="3">
        <f>(C75-C$111)/C$112</f>
        <v>-0.7946389337725734</v>
      </c>
      <c r="D117" s="3">
        <f>(D75-D$111)/D$112</f>
        <v>-1.1443784632332852</v>
      </c>
    </row>
    <row r="118" spans="1:3" ht="15">
      <c r="A118">
        <v>5</v>
      </c>
      <c r="B118" s="3">
        <f>(B76-B$111)/B$112</f>
        <v>-1.241657743447304</v>
      </c>
      <c r="C118" s="3">
        <f>(C76-C$111)/C$112</f>
        <v>1.6965663028402036</v>
      </c>
    </row>
    <row r="119" spans="1:2" ht="15">
      <c r="A119">
        <v>6</v>
      </c>
      <c r="B119" s="3">
        <f>(B77-B$111)/B$112</f>
        <v>0.6252987885076137</v>
      </c>
    </row>
    <row r="122" ht="15.75">
      <c r="A122" s="1" t="s">
        <v>48</v>
      </c>
    </row>
    <row r="123" ht="15.75">
      <c r="A123" s="1" t="s">
        <v>20</v>
      </c>
    </row>
    <row r="124" ht="15.75">
      <c r="A124" s="1" t="s">
        <v>28</v>
      </c>
    </row>
    <row r="125" spans="1:6" ht="15.75">
      <c r="A125" s="7" t="s">
        <v>18</v>
      </c>
      <c r="B125" s="8">
        <f>B89</f>
        <v>1.6899514805404514</v>
      </c>
      <c r="C125" s="8">
        <f>C89</f>
        <v>1.01444410727987</v>
      </c>
      <c r="D125" s="8">
        <f>D89</f>
        <v>1.0003412299420003</v>
      </c>
      <c r="E125" s="8">
        <f>E89</f>
        <v>1.011616025761794</v>
      </c>
      <c r="F125" s="8">
        <f>F89</f>
        <v>0.9910743761637094</v>
      </c>
    </row>
    <row r="126" spans="1:6" ht="15.75">
      <c r="A126" s="10" t="s">
        <v>19</v>
      </c>
      <c r="B126" s="11">
        <f>STDEV(B83:B88)</f>
        <v>0.2629102952368178</v>
      </c>
      <c r="C126" s="11">
        <f>STDEV(C83:C88)</f>
        <v>0.04162073213975557</v>
      </c>
      <c r="D126" s="11">
        <f>STDEV(D83:D88)</f>
        <v>0.014486302775340902</v>
      </c>
      <c r="E126" s="11">
        <f>STDEV(E83:E88)</f>
        <v>0.0022315582772755374</v>
      </c>
      <c r="F126" s="11">
        <f>STDEV(F83:F88)</f>
        <v>0.017826836027545756</v>
      </c>
    </row>
    <row r="127" spans="1:6" ht="15.75">
      <c r="A127" s="4" t="s">
        <v>3</v>
      </c>
      <c r="B127" s="2">
        <v>1</v>
      </c>
      <c r="C127" s="2">
        <v>2</v>
      </c>
      <c r="D127" s="2">
        <v>3</v>
      </c>
      <c r="E127" s="2">
        <v>4</v>
      </c>
      <c r="F127" s="2">
        <v>5</v>
      </c>
    </row>
    <row r="128" spans="1:6" ht="15">
      <c r="A128">
        <v>1</v>
      </c>
      <c r="B128" s="3">
        <f aca="true" t="shared" si="26" ref="B128:F129">(B83-B$125)/B$126</f>
        <v>1.7548866330918824</v>
      </c>
      <c r="C128" s="3">
        <f t="shared" si="26"/>
        <v>-0.004458166333237851</v>
      </c>
      <c r="D128" s="3">
        <f t="shared" si="26"/>
        <v>0.29992509056667915</v>
      </c>
      <c r="E128" s="3">
        <f t="shared" si="26"/>
        <v>1.0649560783777483</v>
      </c>
      <c r="F128" s="3">
        <f t="shared" si="26"/>
        <v>0.7071067811865476</v>
      </c>
    </row>
    <row r="129" spans="1:6" ht="15">
      <c r="A129">
        <v>2</v>
      </c>
      <c r="B129" s="3">
        <f t="shared" si="26"/>
        <v>-1.1639085529242748</v>
      </c>
      <c r="C129" s="3">
        <f t="shared" si="26"/>
        <v>-1.1567111957411436</v>
      </c>
      <c r="D129" s="3">
        <f t="shared" si="26"/>
        <v>0.36834658211444893</v>
      </c>
      <c r="E129" s="3">
        <f t="shared" si="26"/>
        <v>-0.14595324911103796</v>
      </c>
      <c r="F129" s="3">
        <f t="shared" si="26"/>
        <v>-0.7071067811865476</v>
      </c>
    </row>
    <row r="130" spans="1:5" ht="15">
      <c r="A130">
        <v>3</v>
      </c>
      <c r="B130" s="3">
        <f>(B85-B$125)/B$126</f>
        <v>-0.7251149507207051</v>
      </c>
      <c r="C130" s="3">
        <f>(C85-C$125)/C$126</f>
        <v>1.5512389694319089</v>
      </c>
      <c r="D130" s="3">
        <f>(D85-D$125)/D$126</f>
        <v>-1.4635321842271507</v>
      </c>
      <c r="E130" s="3">
        <f>(E85-E$125)/E$126</f>
        <v>-0.9190028292667104</v>
      </c>
    </row>
    <row r="131" spans="1:4" ht="15">
      <c r="A131">
        <v>4</v>
      </c>
      <c r="B131" s="3">
        <f>(B86-B$125)/B$126</f>
        <v>0.043216468841972146</v>
      </c>
      <c r="C131" s="3">
        <f>(C86-C$125)/C$126</f>
        <v>0.10461486245150269</v>
      </c>
      <c r="D131" s="3">
        <f>(D86-D$125)/D$126</f>
        <v>0.7952605115460456</v>
      </c>
    </row>
    <row r="132" spans="1:3" ht="15">
      <c r="A132">
        <v>5</v>
      </c>
      <c r="B132" s="3">
        <f>(B87-B$125)/B$126</f>
        <v>0.17564693359675143</v>
      </c>
      <c r="C132" s="3">
        <f>(C87-C$125)/C$126</f>
        <v>-0.4946844698090462</v>
      </c>
    </row>
    <row r="133" spans="1:2" ht="15">
      <c r="A133">
        <v>6</v>
      </c>
      <c r="B133" s="3">
        <f>(B88-B$125)/B$126</f>
        <v>-0.0847265318856287</v>
      </c>
    </row>
    <row r="135" ht="15.75">
      <c r="A135" s="1" t="s">
        <v>46</v>
      </c>
    </row>
    <row r="136" ht="15.75">
      <c r="A136" s="1" t="s">
        <v>47</v>
      </c>
    </row>
    <row r="137" ht="15.75">
      <c r="A137" s="1" t="s">
        <v>21</v>
      </c>
    </row>
    <row r="138" spans="1:7" ht="15.75">
      <c r="A138" s="1" t="s">
        <v>31</v>
      </c>
      <c r="B138" s="3">
        <f aca="true" t="shared" si="27" ref="B138:G138">B32</f>
        <v>0.5325822168087698</v>
      </c>
      <c r="C138" s="3">
        <f t="shared" si="27"/>
        <v>0.8488621372031663</v>
      </c>
      <c r="D138" s="3">
        <f t="shared" si="27"/>
        <v>0.9275964391691395</v>
      </c>
      <c r="E138" s="3">
        <f t="shared" si="27"/>
        <v>0.9450735389821684</v>
      </c>
      <c r="F138" s="3">
        <f t="shared" si="27"/>
        <v>0.9491743512760026</v>
      </c>
      <c r="G138" s="3">
        <f t="shared" si="27"/>
        <v>0.959879206212252</v>
      </c>
    </row>
    <row r="139" spans="1:7" ht="15.75">
      <c r="A139" s="7" t="s">
        <v>35</v>
      </c>
      <c r="B139" s="5">
        <f aca="true" t="shared" si="28" ref="B139:G139">COUNT(B143:B149)-1</f>
        <v>6</v>
      </c>
      <c r="C139" s="5">
        <f t="shared" si="28"/>
        <v>5</v>
      </c>
      <c r="D139" s="5">
        <f t="shared" si="28"/>
        <v>4</v>
      </c>
      <c r="E139" s="5">
        <f t="shared" si="28"/>
        <v>3</v>
      </c>
      <c r="F139" s="5">
        <f t="shared" si="28"/>
        <v>2</v>
      </c>
      <c r="G139" s="5">
        <f t="shared" si="28"/>
        <v>1</v>
      </c>
    </row>
    <row r="140" spans="1:7" ht="15.75">
      <c r="A140" s="10" t="s">
        <v>33</v>
      </c>
      <c r="B140" s="11">
        <f aca="true" t="shared" si="29" ref="B140:G140">SUMPRODUCT(B143:B149,B15:B21)/B139</f>
        <v>32.61300246289741</v>
      </c>
      <c r="C140" s="11">
        <f t="shared" si="29"/>
        <v>14.5869449792477</v>
      </c>
      <c r="D140" s="11">
        <f t="shared" si="29"/>
        <v>3.6802612583158574</v>
      </c>
      <c r="E140" s="11">
        <f t="shared" si="29"/>
        <v>2.133535966113421</v>
      </c>
      <c r="F140" s="11">
        <f t="shared" si="29"/>
        <v>2.679899668910979</v>
      </c>
      <c r="G140" s="11">
        <f t="shared" si="29"/>
        <v>0.04926837150089005</v>
      </c>
    </row>
    <row r="141" spans="1:7" ht="15.75">
      <c r="A141" s="17" t="s">
        <v>57</v>
      </c>
      <c r="B141" s="18">
        <f aca="true" t="shared" si="30" ref="B141:G141">SQRT(B140)</f>
        <v>5.710779496959886</v>
      </c>
      <c r="C141" s="18">
        <f t="shared" si="30"/>
        <v>3.8192859253069416</v>
      </c>
      <c r="D141" s="18">
        <f t="shared" si="30"/>
        <v>1.9184007032723527</v>
      </c>
      <c r="E141" s="18">
        <f t="shared" si="30"/>
        <v>1.4606628516236801</v>
      </c>
      <c r="F141" s="18">
        <f t="shared" si="30"/>
        <v>1.6370399106041913</v>
      </c>
      <c r="G141" s="18">
        <f t="shared" si="30"/>
        <v>0.22196479788671458</v>
      </c>
    </row>
    <row r="142" spans="1:7" ht="15.75">
      <c r="A142" s="4" t="s">
        <v>3</v>
      </c>
      <c r="B142" s="2">
        <v>1</v>
      </c>
      <c r="C142" s="2">
        <v>2</v>
      </c>
      <c r="D142" s="2">
        <v>3</v>
      </c>
      <c r="E142" s="2">
        <v>4</v>
      </c>
      <c r="F142" s="2">
        <v>5</v>
      </c>
      <c r="G142" s="2">
        <v>6</v>
      </c>
    </row>
    <row r="143" spans="1:7" ht="15">
      <c r="A143">
        <v>1</v>
      </c>
      <c r="B143" s="22">
        <f aca="true" t="shared" si="31" ref="B143:G144">(B25-B$138)^2</f>
        <v>0.003178122405297442</v>
      </c>
      <c r="C143" s="3">
        <f t="shared" si="31"/>
        <v>7.314203141207697E-05</v>
      </c>
      <c r="D143" s="3">
        <f t="shared" si="31"/>
        <v>1.977957344561326E-05</v>
      </c>
      <c r="E143" s="3">
        <f t="shared" si="31"/>
        <v>1.089285133755493E-06</v>
      </c>
      <c r="F143" s="3">
        <f t="shared" si="31"/>
        <v>2.330464666974459E-05</v>
      </c>
      <c r="G143" s="3">
        <f t="shared" si="31"/>
        <v>1.1952110299183027E-05</v>
      </c>
    </row>
    <row r="144" spans="1:7" ht="15">
      <c r="A144">
        <v>2</v>
      </c>
      <c r="B144" s="3">
        <f t="shared" si="31"/>
        <v>0.003962825929072443</v>
      </c>
      <c r="C144" s="3">
        <f t="shared" si="31"/>
        <v>0.0073169638364102</v>
      </c>
      <c r="D144" s="3">
        <f t="shared" si="31"/>
        <v>0.0025880621698922386</v>
      </c>
      <c r="E144" s="3">
        <f t="shared" si="31"/>
        <v>0.0020316239163770517</v>
      </c>
      <c r="F144" s="3">
        <f t="shared" si="31"/>
        <v>0.0014813681619058132</v>
      </c>
      <c r="G144" s="3">
        <f t="shared" si="31"/>
        <v>9.449415985359693E-06</v>
      </c>
    </row>
    <row r="145" spans="1:6" ht="15">
      <c r="A145">
        <v>3</v>
      </c>
      <c r="B145" s="3">
        <f>(B27-B$138)^2</f>
        <v>0.0021489085422664524</v>
      </c>
      <c r="C145" s="3">
        <f>(C27-C$138)^2</f>
        <v>0.00020312635586824772</v>
      </c>
      <c r="D145" s="3">
        <f>(D27-D$138)^2</f>
        <v>0.0005076213413766662</v>
      </c>
      <c r="E145" s="3">
        <f>(E27-E$138)^2</f>
        <v>0.00022279923851684552</v>
      </c>
      <c r="F145" s="3">
        <f>(F27-F$138)^2</f>
        <v>0.000343209234690386</v>
      </c>
    </row>
    <row r="146" spans="1:5" ht="15">
      <c r="A146">
        <v>4</v>
      </c>
      <c r="B146" s="3">
        <f>(B28-B$138)^2</f>
        <v>0.014445066163110157</v>
      </c>
      <c r="C146" s="3">
        <f>(C28-C$138)^2</f>
        <v>0.001548846364346576</v>
      </c>
      <c r="D146" s="3">
        <f>(D28-D$138)^2</f>
        <v>0.00023721893590063857</v>
      </c>
      <c r="E146" s="3">
        <f>(E28-E$138)^2</f>
        <v>5.453739192785957E-05</v>
      </c>
    </row>
    <row r="147" spans="1:4" ht="15">
      <c r="A147">
        <v>5</v>
      </c>
      <c r="B147" s="3">
        <f>(B29-B$138)^2</f>
        <v>0.01734848770727638</v>
      </c>
      <c r="C147" s="3">
        <f>(C29-C$138)^2</f>
        <v>0.0056248449567993745</v>
      </c>
      <c r="D147" s="3">
        <f>(D29-D$138)^2</f>
        <v>0.0009216714983247684</v>
      </c>
    </row>
    <row r="148" spans="1:3" ht="15">
      <c r="A148">
        <v>6</v>
      </c>
      <c r="B148" s="3">
        <f>(B30-B$138)^2</f>
        <v>0.0001746737731362399</v>
      </c>
      <c r="C148" s="3">
        <f>(C30-C$138)^2</f>
        <v>0.0037528394190437736</v>
      </c>
    </row>
    <row r="149" spans="1:2" ht="15">
      <c r="A149" s="16">
        <v>7</v>
      </c>
      <c r="B149" s="3">
        <f>(B31-B$138)^2</f>
        <v>0.01576859267231249</v>
      </c>
    </row>
    <row r="150" ht="15.75">
      <c r="A150" s="1"/>
    </row>
    <row r="151" ht="15.75">
      <c r="A151" s="1"/>
    </row>
    <row r="152" ht="15.75">
      <c r="A152" s="1"/>
    </row>
    <row r="153" ht="15.75">
      <c r="A153" s="1" t="s">
        <v>29</v>
      </c>
    </row>
    <row r="154" ht="15.75">
      <c r="A154" s="1" t="s">
        <v>45</v>
      </c>
    </row>
    <row r="155" spans="1:7" ht="15.75">
      <c r="A155" s="1" t="s">
        <v>34</v>
      </c>
      <c r="B155" s="3">
        <f aca="true" t="shared" si="32" ref="B155:G155">B43</f>
        <v>1.877644368210406</v>
      </c>
      <c r="C155" s="3">
        <f t="shared" si="32"/>
        <v>1.1780475959203496</v>
      </c>
      <c r="D155" s="3">
        <f t="shared" si="32"/>
        <v>1.0780550223928342</v>
      </c>
      <c r="E155" s="3">
        <f t="shared" si="32"/>
        <v>1.0581187164302437</v>
      </c>
      <c r="F155" s="3">
        <f t="shared" si="32"/>
        <v>1.0535472209670131</v>
      </c>
      <c r="G155" s="3">
        <f t="shared" si="32"/>
        <v>1.0417977528089888</v>
      </c>
    </row>
    <row r="156" spans="1:7" ht="15.75">
      <c r="A156" s="7" t="s">
        <v>35</v>
      </c>
      <c r="B156" s="14">
        <f aca="true" t="shared" si="33" ref="B156:G156">B139</f>
        <v>6</v>
      </c>
      <c r="C156" s="14">
        <f t="shared" si="33"/>
        <v>5</v>
      </c>
      <c r="D156" s="14">
        <f t="shared" si="33"/>
        <v>4</v>
      </c>
      <c r="E156" s="14">
        <f t="shared" si="33"/>
        <v>3</v>
      </c>
      <c r="F156" s="14">
        <f t="shared" si="33"/>
        <v>2</v>
      </c>
      <c r="G156" s="14">
        <f t="shared" si="33"/>
        <v>1</v>
      </c>
    </row>
    <row r="157" spans="1:7" ht="15.75">
      <c r="A157" s="10" t="s">
        <v>33</v>
      </c>
      <c r="B157" s="11">
        <f aca="true" t="shared" si="34" ref="B157:G157">SUMPRODUCT(B160:B166,B4:B10)/B156</f>
        <v>223.29363359837683</v>
      </c>
      <c r="C157" s="11">
        <f t="shared" si="34"/>
        <v>24.899564616036187</v>
      </c>
      <c r="D157" s="11">
        <f t="shared" si="34"/>
        <v>4.693967028312053</v>
      </c>
      <c r="E157" s="11">
        <f t="shared" si="34"/>
        <v>2.6198975986893602</v>
      </c>
      <c r="F157" s="11">
        <f t="shared" si="34"/>
        <v>3.207684978891545</v>
      </c>
      <c r="G157" s="11">
        <f t="shared" si="34"/>
        <v>0.05568652585636395</v>
      </c>
    </row>
    <row r="158" spans="1:7" ht="15.75">
      <c r="A158" s="17" t="s">
        <v>56</v>
      </c>
      <c r="B158" s="18">
        <f aca="true" t="shared" si="35" ref="B158:G158">SQRT(B157)</f>
        <v>14.943012868841974</v>
      </c>
      <c r="C158" s="18">
        <f t="shared" si="35"/>
        <v>4.9899463540238775</v>
      </c>
      <c r="D158" s="18">
        <f t="shared" si="35"/>
        <v>2.1665564909118</v>
      </c>
      <c r="E158" s="18">
        <f t="shared" si="35"/>
        <v>1.6186097734442852</v>
      </c>
      <c r="F158" s="18">
        <f t="shared" si="35"/>
        <v>1.7910011108013153</v>
      </c>
      <c r="G158" s="18">
        <f t="shared" si="35"/>
        <v>0.23597992680811636</v>
      </c>
    </row>
    <row r="159" spans="1:7" ht="15.75">
      <c r="A159" s="4" t="s">
        <v>3</v>
      </c>
      <c r="B159" s="2">
        <v>1</v>
      </c>
      <c r="C159" s="2">
        <v>2</v>
      </c>
      <c r="D159" s="2">
        <v>3</v>
      </c>
      <c r="E159" s="2">
        <v>4</v>
      </c>
      <c r="F159" s="2">
        <v>5</v>
      </c>
      <c r="G159" s="2">
        <v>6</v>
      </c>
    </row>
    <row r="160" spans="1:7" ht="15">
      <c r="A160">
        <v>1</v>
      </c>
      <c r="B160" s="23">
        <f aca="true" t="shared" si="36" ref="B160:G160">(B36-B$43)^2</f>
        <v>0.03230204670219543</v>
      </c>
      <c r="C160" s="3">
        <f t="shared" si="36"/>
        <v>0.00013807374271628775</v>
      </c>
      <c r="D160" s="3">
        <f t="shared" si="36"/>
        <v>2.697460872705103E-05</v>
      </c>
      <c r="E160" s="3">
        <f t="shared" si="36"/>
        <v>1.3684814508410086E-06</v>
      </c>
      <c r="F160" s="3">
        <f t="shared" si="36"/>
        <v>2.8421834743118704E-05</v>
      </c>
      <c r="G160" s="3">
        <f t="shared" si="36"/>
        <v>1.3978336598717856E-05</v>
      </c>
    </row>
    <row r="161" spans="1:7" ht="15">
      <c r="A161">
        <v>2</v>
      </c>
      <c r="B161" s="3">
        <f aca="true" t="shared" si="37" ref="B161:G161">(B37-B$43)^2</f>
        <v>0.0633457851266179</v>
      </c>
      <c r="C161" s="3">
        <f t="shared" si="37"/>
        <v>0.017427697706863532</v>
      </c>
      <c r="D161" s="3">
        <f t="shared" si="37"/>
        <v>0.00391319350761025</v>
      </c>
      <c r="E161" s="3">
        <f t="shared" si="37"/>
        <v>0.0028081938940128313</v>
      </c>
      <c r="F161" s="3">
        <f t="shared" si="37"/>
        <v>0.001982594437233237</v>
      </c>
      <c r="G161" s="3">
        <f t="shared" si="37"/>
        <v>1.1202752268253414E-05</v>
      </c>
    </row>
    <row r="162" spans="1:6" ht="15">
      <c r="A162">
        <v>3</v>
      </c>
      <c r="B162" s="3">
        <f>(B38-B$43)^2</f>
        <v>0.032045602464920935</v>
      </c>
      <c r="C162" s="3">
        <f>(C38-C$43)^2</f>
        <v>0.000378403591566728</v>
      </c>
      <c r="D162" s="3">
        <f>(D38-D$43)^2</f>
        <v>0.0007202134705126524</v>
      </c>
      <c r="E162" s="3">
        <f>(E38-E$43)^2</f>
        <v>0.0002706699414232123</v>
      </c>
      <c r="F162" s="3">
        <f>(F38-F$43)^2</f>
        <v>0.00040680404492326414</v>
      </c>
    </row>
    <row r="163" spans="1:5" ht="15">
      <c r="A163">
        <v>4</v>
      </c>
      <c r="B163" s="3">
        <f>(B39-B$43)^2</f>
        <v>0.11951599865206791</v>
      </c>
      <c r="C163" s="3">
        <f>(C39-C$43)^2</f>
        <v>0.002724553511411131</v>
      </c>
      <c r="D163" s="3">
        <f>(D39-D$43)^2</f>
        <v>0.00031003401162139254</v>
      </c>
      <c r="E163" s="3">
        <f>(E39-E$43)^2</f>
        <v>6.730867638462118E-05</v>
      </c>
    </row>
    <row r="164" spans="1:4" ht="15">
      <c r="A164">
        <v>5</v>
      </c>
      <c r="B164" s="3">
        <f>(B40-B$43)^2</f>
        <v>0.1386006252791363</v>
      </c>
      <c r="C164" s="3">
        <f>(C40-C$43)^2</f>
        <v>0.013034905101803195</v>
      </c>
      <c r="D164" s="3">
        <f>(D40-D$43)^2</f>
        <v>0.0011672593398153856</v>
      </c>
    </row>
    <row r="165" spans="1:3" ht="15">
      <c r="A165">
        <v>6</v>
      </c>
      <c r="B165" s="3">
        <f>(B41-B$43)^2</f>
        <v>0.0020672332671254376</v>
      </c>
      <c r="C165" s="3">
        <f>(C41-C$43)^2</f>
        <v>0.0062876143544246</v>
      </c>
    </row>
    <row r="166" spans="1:2" ht="15">
      <c r="A166">
        <v>7</v>
      </c>
      <c r="B166" s="3">
        <f>(B42-B$43)^2</f>
        <v>0.3355917273867066</v>
      </c>
    </row>
    <row r="168" ht="15.75">
      <c r="A168" s="1" t="s">
        <v>44</v>
      </c>
    </row>
    <row r="169" ht="15.75">
      <c r="A169" s="1" t="s">
        <v>15</v>
      </c>
    </row>
    <row r="170" spans="1:6" ht="15.75">
      <c r="A170" s="7" t="s">
        <v>35</v>
      </c>
      <c r="B170" s="14">
        <f>COUNT(B174:B179)-1</f>
        <v>5</v>
      </c>
      <c r="C170" s="14">
        <f>COUNT(C174:C179)-1</f>
        <v>4</v>
      </c>
      <c r="D170" s="14">
        <f>COUNT(D174:D179)-1</f>
        <v>3</v>
      </c>
      <c r="E170" s="14">
        <f>COUNT(E174:E179)-1</f>
        <v>2</v>
      </c>
      <c r="F170" s="14">
        <f>COUNT(F174:F179)-1</f>
        <v>1</v>
      </c>
    </row>
    <row r="171" spans="1:6" ht="15.75">
      <c r="A171" s="10" t="s">
        <v>33</v>
      </c>
      <c r="B171" s="19">
        <f>SUMPRODUCT(B174:B179,B4:B9)/B170</f>
        <v>181.06207894817413</v>
      </c>
      <c r="C171" s="19">
        <f>SUMPRODUCT(C174:C179,C4:C9)/C170</f>
        <v>13.436931621683186</v>
      </c>
      <c r="D171" s="19">
        <f>SUMPRODUCT(D174:D179,D4:D9)/D170</f>
        <v>0.23228336757864101</v>
      </c>
      <c r="E171" s="19">
        <f>SUMPRODUCT(E174:E179,E4:E9)/E170</f>
        <v>0.04410121467177811</v>
      </c>
      <c r="F171" s="19">
        <f>SUMPRODUCT(F174:F179,F4:F9)/F170</f>
        <v>0.22918319946360102</v>
      </c>
    </row>
    <row r="172" spans="1:6" ht="15.75">
      <c r="A172" s="17" t="s">
        <v>55</v>
      </c>
      <c r="B172" s="18">
        <f>SQRT(B171)</f>
        <v>13.455930995221927</v>
      </c>
      <c r="C172" s="18">
        <f>SQRT(C171)</f>
        <v>3.6656420476750298</v>
      </c>
      <c r="D172" s="18">
        <f>SQRT(D171)</f>
        <v>0.4819578483421979</v>
      </c>
      <c r="E172" s="18">
        <f>SQRT(E171)</f>
        <v>0.21000289205574793</v>
      </c>
      <c r="F172" s="18">
        <f>SQRT(F171)</f>
        <v>0.4787308215099598</v>
      </c>
    </row>
    <row r="173" spans="1:7" ht="15.75">
      <c r="A173" s="4" t="s">
        <v>3</v>
      </c>
      <c r="B173" s="2">
        <v>1</v>
      </c>
      <c r="C173" s="2">
        <v>2</v>
      </c>
      <c r="D173" s="2">
        <v>3</v>
      </c>
      <c r="E173" s="2">
        <v>4</v>
      </c>
      <c r="F173" s="2">
        <v>5</v>
      </c>
      <c r="G173" s="2">
        <v>6</v>
      </c>
    </row>
    <row r="174" spans="1:7" ht="15">
      <c r="A174">
        <v>1</v>
      </c>
      <c r="B174" s="21">
        <f aca="true" t="shared" si="38" ref="B174:G174">(B72-B$79)^2</f>
        <v>0.48338376152936274</v>
      </c>
      <c r="C174" s="21">
        <f t="shared" si="38"/>
        <v>0.0015385788502548427</v>
      </c>
      <c r="D174" s="21">
        <f t="shared" si="38"/>
        <v>3.739910960457653E-06</v>
      </c>
      <c r="E174" s="21">
        <f t="shared" si="38"/>
        <v>1.557959641811479E-05</v>
      </c>
      <c r="F174" s="21">
        <f t="shared" si="38"/>
        <v>5.791391169841969E-05</v>
      </c>
      <c r="G174" s="21">
        <f t="shared" si="38"/>
        <v>0</v>
      </c>
    </row>
    <row r="175" spans="1:6" ht="15">
      <c r="A175">
        <v>2</v>
      </c>
      <c r="B175" s="21">
        <f aca="true" t="shared" si="39" ref="B175:C179">(B73-B$79)^2</f>
        <v>0.03506771496218898</v>
      </c>
      <c r="C175" s="21">
        <f t="shared" si="39"/>
        <v>0.0004573694632897133</v>
      </c>
      <c r="D175" s="21">
        <f>(D73-D$79)^2</f>
        <v>9.195303323644775E-06</v>
      </c>
      <c r="E175" s="21">
        <f>(E73-E$79)^2</f>
        <v>6.4568511203134374E-06</v>
      </c>
      <c r="F175" s="21">
        <f>(F73-F$79)^2</f>
        <v>4.775382951010446E-05</v>
      </c>
    </row>
    <row r="176" spans="1:5" ht="15">
      <c r="A176">
        <v>3</v>
      </c>
      <c r="B176" s="21">
        <f t="shared" si="39"/>
        <v>0.05052905927681627</v>
      </c>
      <c r="C176" s="21">
        <f t="shared" si="39"/>
        <v>4.428486011303446E-08</v>
      </c>
      <c r="D176" s="21">
        <f>(D74-D$79)^2</f>
        <v>8.510121934067224E-05</v>
      </c>
      <c r="E176" s="21">
        <f>(E74-E$79)^2</f>
        <v>9.569210709409487E-06</v>
      </c>
    </row>
    <row r="177" spans="1:4" ht="15">
      <c r="A177">
        <v>4</v>
      </c>
      <c r="B177" s="21">
        <f t="shared" si="39"/>
        <v>0.01481716079639579</v>
      </c>
      <c r="C177" s="21">
        <f t="shared" si="39"/>
        <v>0.002461133023495273</v>
      </c>
      <c r="D177" s="21">
        <f>(D75-D$79)^2</f>
        <v>5.376517255792507E-05</v>
      </c>
    </row>
    <row r="178" spans="1:3" ht="15">
      <c r="A178">
        <v>5</v>
      </c>
      <c r="B178" s="21">
        <f t="shared" si="39"/>
        <v>0.17156366999168723</v>
      </c>
      <c r="C178" s="21">
        <f t="shared" si="39"/>
        <v>0.009808547417560444</v>
      </c>
    </row>
    <row r="179" spans="1:2" ht="15">
      <c r="A179">
        <v>6</v>
      </c>
      <c r="B179" s="21">
        <f t="shared" si="39"/>
        <v>0.11845541617115468</v>
      </c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 t="s">
        <v>30</v>
      </c>
    </row>
    <row r="185" ht="15.75">
      <c r="A185" s="1" t="s">
        <v>43</v>
      </c>
    </row>
    <row r="186" spans="1:7" ht="15.75">
      <c r="A186" s="1" t="s">
        <v>32</v>
      </c>
      <c r="B186" s="3">
        <f aca="true" t="shared" si="40" ref="B186:G186">B90</f>
        <v>1.6520909957771421</v>
      </c>
      <c r="C186" s="3">
        <f t="shared" si="40"/>
        <v>1.018639798488665</v>
      </c>
      <c r="D186" s="3">
        <f t="shared" si="40"/>
        <v>0.9998698594482041</v>
      </c>
      <c r="E186" s="3">
        <f t="shared" si="40"/>
        <v>1.0110581092801387</v>
      </c>
      <c r="F186" s="3">
        <f t="shared" si="40"/>
        <v>0.99017513882956</v>
      </c>
      <c r="G186" s="3">
        <f t="shared" si="40"/>
        <v>0.9963336388634281</v>
      </c>
    </row>
    <row r="187" spans="1:6" ht="15.75">
      <c r="A187" s="7" t="s">
        <v>35</v>
      </c>
      <c r="B187" s="14">
        <f>B170</f>
        <v>5</v>
      </c>
      <c r="C187" s="14">
        <f>C170</f>
        <v>4</v>
      </c>
      <c r="D187" s="14">
        <f>D170</f>
        <v>3</v>
      </c>
      <c r="E187" s="14">
        <f>E170</f>
        <v>2</v>
      </c>
      <c r="F187" s="14">
        <f>F170</f>
        <v>1</v>
      </c>
    </row>
    <row r="188" spans="1:6" ht="15.75">
      <c r="A188" s="10" t="s">
        <v>33</v>
      </c>
      <c r="B188" s="11">
        <f>SUMPRODUCT(B191:B196,B15:B20)/B187</f>
        <v>94.62229212331819</v>
      </c>
      <c r="C188" s="11">
        <f>SUMPRODUCT(C191:C196,C15:C20)/C187</f>
        <v>6.4743979437631625</v>
      </c>
      <c r="D188" s="11">
        <f>SUMPRODUCT(D191:D196,D15:D20)/D187</f>
        <v>1.0081304729562242</v>
      </c>
      <c r="E188" s="11">
        <f>SUMPRODUCT(E191:E196,E15:E20)/E187</f>
        <v>0.014423785152143466</v>
      </c>
      <c r="F188" s="11">
        <f>SUMPRODUCT(F191:F196,F15:F20)/F187</f>
        <v>0.740174634444175</v>
      </c>
    </row>
    <row r="189" spans="1:6" ht="15.75">
      <c r="A189" s="17" t="s">
        <v>55</v>
      </c>
      <c r="B189" s="18">
        <f>SQRT(B188)</f>
        <v>9.727399042052207</v>
      </c>
      <c r="C189" s="18">
        <f>SQRT(C188)</f>
        <v>2.544483826587067</v>
      </c>
      <c r="D189" s="18">
        <f>SQRT(D188)</f>
        <v>1.0040570068259194</v>
      </c>
      <c r="E189" s="18">
        <f>SQRT(E188)</f>
        <v>0.12009906391035471</v>
      </c>
      <c r="F189" s="18">
        <f>SQRT(F188)</f>
        <v>0.8603340249253048</v>
      </c>
    </row>
    <row r="190" spans="1:6" ht="15.75">
      <c r="A190" s="4" t="s">
        <v>3</v>
      </c>
      <c r="B190" s="2">
        <v>1</v>
      </c>
      <c r="C190" s="2">
        <v>2</v>
      </c>
      <c r="D190" s="2">
        <v>3</v>
      </c>
      <c r="E190" s="2">
        <v>4</v>
      </c>
      <c r="F190" s="2">
        <v>5</v>
      </c>
    </row>
    <row r="191" spans="1:6" ht="15">
      <c r="A191">
        <v>1</v>
      </c>
      <c r="B191" s="21">
        <f aca="true" t="shared" si="41" ref="B191:F192">(B83-B$186)^2</f>
        <v>0.24923882784339574</v>
      </c>
      <c r="C191" s="3">
        <f t="shared" si="41"/>
        <v>1.9195293340859526E-05</v>
      </c>
      <c r="D191" s="3">
        <f t="shared" si="41"/>
        <v>2.3195552858735538E-05</v>
      </c>
      <c r="E191" s="3">
        <f t="shared" si="41"/>
        <v>8.61086788258248E-06</v>
      </c>
      <c r="F191" s="3">
        <f t="shared" si="41"/>
        <v>0.00018237729958242037</v>
      </c>
    </row>
    <row r="192" spans="1:6" ht="15">
      <c r="A192">
        <v>2</v>
      </c>
      <c r="B192" s="3">
        <f t="shared" si="41"/>
        <v>0.07190069875702908</v>
      </c>
      <c r="C192" s="3">
        <f t="shared" si="41"/>
        <v>0.0027393560619564388</v>
      </c>
      <c r="D192" s="3">
        <f t="shared" si="41"/>
        <v>3.3725321090835974E-05</v>
      </c>
      <c r="E192" s="3">
        <f t="shared" si="41"/>
        <v>5.392301693206572E-08</v>
      </c>
      <c r="F192" s="3">
        <f t="shared" si="41"/>
        <v>0.00013703603873683933</v>
      </c>
    </row>
    <row r="193" spans="1:5" ht="15">
      <c r="A193">
        <v>3</v>
      </c>
      <c r="B193" s="3">
        <f>(B85-B$186)^2</f>
        <v>0.0233416370411028</v>
      </c>
      <c r="C193" s="3">
        <f>(C85-C$186)^2</f>
        <v>0.003644296682392912</v>
      </c>
      <c r="D193" s="3">
        <f>(D85-D$186)^2</f>
        <v>0.0004297246017536595</v>
      </c>
      <c r="E193" s="3">
        <f>(E85-E$186)^2</f>
        <v>2.228726191747516E-06</v>
      </c>
    </row>
    <row r="194" spans="1:4" ht="15">
      <c r="A194">
        <v>4</v>
      </c>
      <c r="B194" s="3">
        <f>(B86-B$186)^2</f>
        <v>0.0024228583796335615</v>
      </c>
      <c r="C194" s="3">
        <f>(C86-C$186)^2</f>
        <v>2.5108290985813557E-08</v>
      </c>
      <c r="D194" s="3">
        <f>(D86-D$186)^2</f>
        <v>0.00014380218916300452</v>
      </c>
    </row>
    <row r="195" spans="1:3" ht="15">
      <c r="A195">
        <v>5</v>
      </c>
      <c r="B195" s="3">
        <f>(B87-B$186)^2</f>
        <v>0.0070627000744600665</v>
      </c>
      <c r="C195" s="3">
        <f>(C87-C$186)^2</f>
        <v>0.000614287353013973</v>
      </c>
    </row>
    <row r="196" spans="1:2" ht="15">
      <c r="A196">
        <v>6</v>
      </c>
      <c r="B196" s="3">
        <f>(B88-B$186)^2</f>
        <v>0.0002428924510095763</v>
      </c>
    </row>
    <row r="198" ht="15.75">
      <c r="A198" s="1" t="s">
        <v>42</v>
      </c>
    </row>
    <row r="199" ht="15.75">
      <c r="A199" s="1" t="s">
        <v>36</v>
      </c>
    </row>
    <row r="200" spans="1:3" ht="15.75">
      <c r="A200" s="17" t="s">
        <v>58</v>
      </c>
      <c r="C200" t="s">
        <v>57</v>
      </c>
    </row>
    <row r="201" spans="1:7" ht="15.75">
      <c r="A201" s="4" t="s">
        <v>3</v>
      </c>
      <c r="B201" s="2">
        <v>1</v>
      </c>
      <c r="C201" s="2">
        <v>2</v>
      </c>
      <c r="D201" s="2">
        <v>3</v>
      </c>
      <c r="E201" s="2">
        <v>4</v>
      </c>
      <c r="F201" s="2">
        <v>5</v>
      </c>
      <c r="G201" s="2">
        <v>6</v>
      </c>
    </row>
    <row r="202" spans="1:7" ht="15">
      <c r="A202">
        <v>1</v>
      </c>
      <c r="B202" s="20">
        <f aca="true" t="shared" si="42" ref="B202:G202">SQRT(B$140/B15)</f>
        <v>0.1826105919304003</v>
      </c>
      <c r="C202" s="20">
        <f t="shared" si="42"/>
        <v>0.08326438998951985</v>
      </c>
      <c r="D202" s="20">
        <f t="shared" si="42"/>
        <v>0.04152810533219229</v>
      </c>
      <c r="E202" s="20">
        <f t="shared" si="42"/>
        <v>0.03154551294843321</v>
      </c>
      <c r="F202" s="20">
        <f t="shared" si="42"/>
        <v>0.03510989233132836</v>
      </c>
      <c r="G202" s="20">
        <f t="shared" si="42"/>
        <v>0.004751784434991928</v>
      </c>
    </row>
    <row r="203" spans="1:7" ht="15">
      <c r="A203">
        <v>2</v>
      </c>
      <c r="B203" s="20">
        <f aca="true" t="shared" si="43" ref="B203:C208">SQRT(B$140/B16)</f>
        <v>0.13298875897013723</v>
      </c>
      <c r="C203" s="20">
        <f t="shared" si="43"/>
        <v>0.0756034888814873</v>
      </c>
      <c r="D203" s="20">
        <f>SQRT(D$140/D16)</f>
        <v>0.03863160829023258</v>
      </c>
      <c r="E203" s="20">
        <f>SQRT(E$140/E16)</f>
        <v>0.029330815885849564</v>
      </c>
      <c r="F203" s="20">
        <f>SQRT(F$140/F16)</f>
        <v>0.0326885383252799</v>
      </c>
      <c r="G203" s="20">
        <f>SQRT(G$140/G16)</f>
        <v>0.004480709877107385</v>
      </c>
    </row>
    <row r="204" spans="1:7" ht="15">
      <c r="A204">
        <v>3</v>
      </c>
      <c r="B204" s="20">
        <f t="shared" si="43"/>
        <v>0.10597345303863423</v>
      </c>
      <c r="C204" s="20">
        <f t="shared" si="43"/>
        <v>0.057881257799228016</v>
      </c>
      <c r="D204" s="20">
        <f>SQRT(D$140/D17)</f>
        <v>0.027988705904697302</v>
      </c>
      <c r="E204" s="20">
        <f>SQRT(E$140/E17)</f>
        <v>0.02153629881261857</v>
      </c>
      <c r="F204" s="20">
        <f>SQRT(F$140/F17)</f>
        <v>0.024022221216377974</v>
      </c>
      <c r="G204" s="20"/>
    </row>
    <row r="205" spans="1:7" ht="15">
      <c r="A205">
        <v>4</v>
      </c>
      <c r="B205" s="20">
        <f t="shared" si="43"/>
        <v>0.09650222366727686</v>
      </c>
      <c r="C205" s="20">
        <f t="shared" si="43"/>
        <v>0.04948025429906138</v>
      </c>
      <c r="D205" s="20">
        <f>SQRT(D$140/D18)</f>
        <v>0.02462322760015572</v>
      </c>
      <c r="E205" s="20">
        <f>SQRT(E$140/E18)</f>
        <v>0.01863781849974421</v>
      </c>
      <c r="F205" s="20"/>
      <c r="G205" s="20"/>
    </row>
    <row r="206" spans="1:7" ht="15">
      <c r="A206">
        <v>5</v>
      </c>
      <c r="B206" s="20">
        <f t="shared" si="43"/>
        <v>0.10769306402659924</v>
      </c>
      <c r="C206" s="20">
        <f t="shared" si="43"/>
        <v>0.054661718952988235</v>
      </c>
      <c r="D206" s="20">
        <f>SQRT(D$140/D19)</f>
        <v>0.027540950766994445</v>
      </c>
      <c r="E206" s="20"/>
      <c r="F206" s="20"/>
      <c r="G206" s="20"/>
    </row>
    <row r="207" spans="1:7" ht="15">
      <c r="A207">
        <v>6</v>
      </c>
      <c r="B207" s="20">
        <f t="shared" si="43"/>
        <v>0.11110381840594888</v>
      </c>
      <c r="C207" s="20">
        <f t="shared" si="43"/>
        <v>0.057538684177347824</v>
      </c>
      <c r="D207" s="20"/>
      <c r="E207" s="20"/>
      <c r="F207" s="20"/>
      <c r="G207" s="20"/>
    </row>
    <row r="208" spans="1:7" ht="15">
      <c r="A208" s="16">
        <v>7</v>
      </c>
      <c r="B208" s="20">
        <f t="shared" si="43"/>
        <v>0.08058552459822106</v>
      </c>
      <c r="C208" s="20"/>
      <c r="D208" s="20"/>
      <c r="E208" s="20"/>
      <c r="F208" s="20"/>
      <c r="G208" s="20"/>
    </row>
    <row r="211" ht="15.75">
      <c r="A211" s="1" t="s">
        <v>38</v>
      </c>
    </row>
    <row r="212" spans="1:3" ht="15.75">
      <c r="A212" s="17" t="s">
        <v>37</v>
      </c>
      <c r="C212" t="s">
        <v>56</v>
      </c>
    </row>
    <row r="213" spans="1:7" ht="15.75">
      <c r="A213" s="4" t="s">
        <v>3</v>
      </c>
      <c r="B213" s="2">
        <v>1</v>
      </c>
      <c r="C213" s="2">
        <v>2</v>
      </c>
      <c r="D213" s="2">
        <v>3</v>
      </c>
      <c r="E213" s="2">
        <v>4</v>
      </c>
      <c r="F213" s="2">
        <v>5</v>
      </c>
      <c r="G213" s="2">
        <v>6</v>
      </c>
    </row>
    <row r="214" spans="1:7" ht="15">
      <c r="A214">
        <v>1</v>
      </c>
      <c r="B214" s="20">
        <f aca="true" t="shared" si="44" ref="B214:G214">SQRT(B$157/B15)</f>
        <v>0.4778248620272353</v>
      </c>
      <c r="C214" s="20">
        <f t="shared" si="44"/>
        <v>0.10878600015128113</v>
      </c>
      <c r="D214" s="20">
        <f t="shared" si="44"/>
        <v>0.04689999644456802</v>
      </c>
      <c r="E214" s="20">
        <f t="shared" si="44"/>
        <v>0.03495664691539792</v>
      </c>
      <c r="F214" s="20">
        <f t="shared" si="44"/>
        <v>0.038411926159036346</v>
      </c>
      <c r="G214" s="20">
        <f t="shared" si="44"/>
        <v>0.0050518179182161985</v>
      </c>
    </row>
    <row r="215" spans="1:7" ht="15">
      <c r="A215">
        <v>2</v>
      </c>
      <c r="B215" s="20">
        <f aca="true" t="shared" si="45" ref="B215:C220">SQRT(B$157/B16)</f>
        <v>0.34798274697175596</v>
      </c>
      <c r="C215" s="20">
        <f t="shared" si="45"/>
        <v>0.09877693398022919</v>
      </c>
      <c r="D215" s="20">
        <f>SQRT(D$157/D16)</f>
        <v>0.043628821420257306</v>
      </c>
      <c r="E215" s="20">
        <f>SQRT(E$157/E16)</f>
        <v>0.032502466399523616</v>
      </c>
      <c r="F215" s="20">
        <f>SQRT(F$157/F16)</f>
        <v>0.03576284736359303</v>
      </c>
      <c r="G215" s="20">
        <f>SQRT(G$157/G16)</f>
        <v>0.00476362738107623</v>
      </c>
    </row>
    <row r="216" spans="1:7" ht="15">
      <c r="A216">
        <v>3</v>
      </c>
      <c r="B216" s="20">
        <f t="shared" si="45"/>
        <v>0.27729361173110184</v>
      </c>
      <c r="C216" s="20">
        <f t="shared" si="45"/>
        <v>0.07562261034393811</v>
      </c>
      <c r="D216" s="20">
        <f>SQRT(D$157/D17)</f>
        <v>0.03160920049007849</v>
      </c>
      <c r="E216" s="20">
        <f>SQRT(E$157/E17)</f>
        <v>0.023865099124806027</v>
      </c>
      <c r="F216" s="20">
        <f>SQRT(F$157/F17)</f>
        <v>0.026281475853920284</v>
      </c>
      <c r="G216" s="20"/>
    </row>
    <row r="217" spans="1:7" ht="15">
      <c r="A217">
        <v>4</v>
      </c>
      <c r="B217" s="20">
        <f t="shared" si="45"/>
        <v>0.2525108824285102</v>
      </c>
      <c r="C217" s="20">
        <f t="shared" si="45"/>
        <v>0.0646465908456259</v>
      </c>
      <c r="D217" s="20">
        <f>SQRT(D$157/D18)</f>
        <v>0.027808378871690957</v>
      </c>
      <c r="E217" s="20">
        <f>SQRT(E$157/E18)</f>
        <v>0.02065319532555545</v>
      </c>
      <c r="F217" s="20"/>
      <c r="G217" s="20"/>
    </row>
    <row r="218" spans="1:7" ht="15">
      <c r="A218">
        <v>5</v>
      </c>
      <c r="B218" s="20">
        <f t="shared" si="45"/>
        <v>0.2817932022224249</v>
      </c>
      <c r="C218" s="20">
        <f t="shared" si="45"/>
        <v>0.07141624128919358</v>
      </c>
      <c r="D218" s="20">
        <f>SQRT(D$157/D19)</f>
        <v>0.031103525738044417</v>
      </c>
      <c r="E218" s="20"/>
      <c r="F218" s="20"/>
      <c r="G218" s="20"/>
    </row>
    <row r="219" spans="1:7" ht="15">
      <c r="A219">
        <v>6</v>
      </c>
      <c r="B219" s="20">
        <f t="shared" si="45"/>
        <v>0.2907178939585027</v>
      </c>
      <c r="C219" s="20">
        <f t="shared" si="45"/>
        <v>0.07517503348561519</v>
      </c>
      <c r="D219" s="20"/>
      <c r="E219" s="20"/>
      <c r="F219" s="20"/>
      <c r="G219" s="20"/>
    </row>
    <row r="220" spans="1:7" ht="15">
      <c r="A220">
        <v>7</v>
      </c>
      <c r="B220" s="20">
        <f t="shared" si="45"/>
        <v>0.2108627257898235</v>
      </c>
      <c r="C220" s="20"/>
      <c r="D220" s="20"/>
      <c r="E220" s="20"/>
      <c r="F220" s="20"/>
      <c r="G220" s="20"/>
    </row>
    <row r="223" ht="15.75">
      <c r="A223" s="1" t="s">
        <v>40</v>
      </c>
    </row>
    <row r="224" ht="15.75">
      <c r="A224" s="17" t="s">
        <v>37</v>
      </c>
    </row>
    <row r="225" spans="1:7" ht="15.75">
      <c r="A225" s="4" t="s">
        <v>3</v>
      </c>
      <c r="B225" s="2">
        <v>1</v>
      </c>
      <c r="C225" s="2">
        <v>2</v>
      </c>
      <c r="D225" s="2">
        <v>3</v>
      </c>
      <c r="E225" s="2">
        <v>4</v>
      </c>
      <c r="F225" s="2">
        <v>5</v>
      </c>
      <c r="G225" s="2">
        <v>6</v>
      </c>
    </row>
    <row r="226" spans="1:7" ht="15">
      <c r="A226">
        <v>1</v>
      </c>
      <c r="B226" s="20">
        <f aca="true" t="shared" si="46" ref="B226:G226">B$158/SQRT(B4)</f>
        <v>0.6226255362017489</v>
      </c>
      <c r="C226" s="20">
        <f t="shared" si="46"/>
        <v>0.11748369848715019</v>
      </c>
      <c r="D226" s="20">
        <f t="shared" si="46"/>
        <v>0.0488131578557855</v>
      </c>
      <c r="E226" s="20">
        <f t="shared" si="46"/>
        <v>0.035977990628009375</v>
      </c>
      <c r="F226" s="20">
        <f t="shared" si="46"/>
        <v>0.03932705985553928</v>
      </c>
      <c r="G226" s="20">
        <f t="shared" si="46"/>
        <v>0.005147053781908185</v>
      </c>
    </row>
    <row r="227" spans="1:6" ht="15">
      <c r="A227">
        <v>2</v>
      </c>
      <c r="B227" s="20">
        <f aca="true" t="shared" si="47" ref="B227:C231">B$158/SQRT(B5)</f>
        <v>0.5077842479758032</v>
      </c>
      <c r="C227" s="20">
        <f t="shared" si="47"/>
        <v>0.11305802651453586</v>
      </c>
      <c r="D227" s="20">
        <f>D$158/SQRT(D5)</f>
        <v>0.04659530646737055</v>
      </c>
      <c r="E227" s="20">
        <f>E$158/SQRT(E5)</f>
        <v>0.03426060779852897</v>
      </c>
      <c r="F227" s="20">
        <f>F$158/SQRT(F5)</f>
        <v>0.03747553188258257</v>
      </c>
    </row>
    <row r="228" spans="1:7" ht="15">
      <c r="A228">
        <v>3</v>
      </c>
      <c r="B228" s="20">
        <f t="shared" si="47"/>
        <v>0.3976681620870103</v>
      </c>
      <c r="C228" s="20">
        <f t="shared" si="47"/>
        <v>0.08139870371499265</v>
      </c>
      <c r="D228" s="20">
        <f>D$158/SQRT(D6)</f>
        <v>0.03322564261904866</v>
      </c>
      <c r="E228" s="20">
        <f>E$158/SQRT(E6)</f>
        <v>0.024357214798631736</v>
      </c>
      <c r="G228" s="20"/>
    </row>
    <row r="229" spans="1:7" ht="15">
      <c r="A229">
        <v>4</v>
      </c>
      <c r="B229" s="20">
        <f t="shared" si="47"/>
        <v>0.3125360056936369</v>
      </c>
      <c r="C229" s="20">
        <f t="shared" si="47"/>
        <v>0.06859397311279708</v>
      </c>
      <c r="D229" s="20">
        <f>D$158/SQRT(D7)</f>
        <v>0.028636517677759012</v>
      </c>
      <c r="F229" s="20"/>
      <c r="G229" s="20"/>
    </row>
    <row r="230" spans="1:7" ht="15">
      <c r="A230">
        <v>5</v>
      </c>
      <c r="B230" s="20">
        <f t="shared" si="47"/>
        <v>0.3457400850684137</v>
      </c>
      <c r="C230" s="20">
        <f t="shared" si="47"/>
        <v>0.08118296333106713</v>
      </c>
      <c r="E230" s="20"/>
      <c r="F230" s="20"/>
      <c r="G230" s="20"/>
    </row>
    <row r="231" spans="1:7" ht="15">
      <c r="A231">
        <v>6</v>
      </c>
      <c r="B231" s="20">
        <f t="shared" si="47"/>
        <v>0.3935097888893206</v>
      </c>
      <c r="D231" s="20"/>
      <c r="E231" s="20"/>
      <c r="F231" s="20"/>
      <c r="G231" s="20"/>
    </row>
    <row r="232" spans="3:7" ht="15">
      <c r="C232" s="20"/>
      <c r="D232" s="20"/>
      <c r="E232" s="20"/>
      <c r="F232" s="20"/>
      <c r="G232" s="20"/>
    </row>
    <row r="234" ht="15.75">
      <c r="A234" s="1" t="s">
        <v>41</v>
      </c>
    </row>
    <row r="235" ht="15.75">
      <c r="A235" s="17" t="s">
        <v>39</v>
      </c>
    </row>
    <row r="236" spans="1:7" ht="15.75">
      <c r="A236" s="4" t="s">
        <v>3</v>
      </c>
      <c r="B236" s="2">
        <v>1</v>
      </c>
      <c r="C236" s="2">
        <v>2</v>
      </c>
      <c r="D236" s="2">
        <v>3</v>
      </c>
      <c r="E236" s="2">
        <v>4</v>
      </c>
      <c r="F236" s="2">
        <v>5</v>
      </c>
      <c r="G236" s="2">
        <v>6</v>
      </c>
    </row>
    <row r="237" spans="1:7" ht="15">
      <c r="A237">
        <v>1</v>
      </c>
      <c r="B237" s="20">
        <f aca="true" t="shared" si="48" ref="B237:G237">B$172/SQRT(B15)</f>
        <v>0.43027322720482836</v>
      </c>
      <c r="C237" s="20">
        <f t="shared" si="48"/>
        <v>0.07991479428057396</v>
      </c>
      <c r="D237" s="20">
        <f t="shared" si="48"/>
        <v>0.01043306346661096</v>
      </c>
      <c r="E237" s="20">
        <f t="shared" si="48"/>
        <v>0.004535371693193282</v>
      </c>
      <c r="F237" s="20">
        <f t="shared" si="48"/>
        <v>0.010267426890465713</v>
      </c>
      <c r="G237" s="20">
        <f t="shared" si="48"/>
        <v>0</v>
      </c>
    </row>
    <row r="238" spans="1:6" ht="15">
      <c r="A238">
        <v>2</v>
      </c>
      <c r="B238" s="20">
        <f aca="true" t="shared" si="49" ref="B238:C242">B$172/SQRT(B16)</f>
        <v>0.31335259307332647</v>
      </c>
      <c r="C238" s="20">
        <f t="shared" si="49"/>
        <v>0.0725620791987809</v>
      </c>
      <c r="D238" s="20">
        <f>D$172/SQRT(D16)</f>
        <v>0.009705379474579886</v>
      </c>
      <c r="E238" s="20">
        <f>E$172/SQRT(E16)</f>
        <v>0.004216959550615044</v>
      </c>
      <c r="F238" s="20">
        <f>F$172/SQRT(F16)</f>
        <v>0.009559333712667633</v>
      </c>
    </row>
    <row r="239" spans="1:7" ht="15">
      <c r="A239">
        <v>3</v>
      </c>
      <c r="B239" s="20">
        <f t="shared" si="49"/>
        <v>0.24969821933632083</v>
      </c>
      <c r="C239" s="20">
        <f t="shared" si="49"/>
        <v>0.05555278565432804</v>
      </c>
      <c r="D239" s="20">
        <f>D$172/SQRT(D17)</f>
        <v>0.0070315739838401285</v>
      </c>
      <c r="E239" s="20">
        <f>E$172/SQRT(E17)</f>
        <v>0.0030963237202885183</v>
      </c>
      <c r="G239" s="20"/>
    </row>
    <row r="240" spans="1:7" ht="15">
      <c r="A240">
        <v>4</v>
      </c>
      <c r="B240" s="20">
        <f t="shared" si="49"/>
        <v>0.22738178969151518</v>
      </c>
      <c r="C240" s="20">
        <f t="shared" si="49"/>
        <v>0.04748974133789576</v>
      </c>
      <c r="D240" s="20">
        <f>D$172/SQRT(D18)</f>
        <v>0.006186068308444776</v>
      </c>
      <c r="F240" s="20"/>
      <c r="G240" s="20"/>
    </row>
    <row r="241" spans="1:7" ht="15">
      <c r="A241">
        <v>5</v>
      </c>
      <c r="B241" s="20">
        <f t="shared" si="49"/>
        <v>0.2537500246642976</v>
      </c>
      <c r="C241" s="20">
        <f t="shared" si="49"/>
        <v>0.05246276380215388</v>
      </c>
      <c r="E241" s="20"/>
      <c r="F241" s="20"/>
      <c r="G241" s="20"/>
    </row>
    <row r="242" spans="1:7" ht="15">
      <c r="A242">
        <v>6</v>
      </c>
      <c r="B242" s="20">
        <f t="shared" si="49"/>
        <v>0.2617865590103727</v>
      </c>
      <c r="D242" s="20"/>
      <c r="E242" s="20"/>
      <c r="F242" s="20"/>
      <c r="G242" s="20"/>
    </row>
    <row r="244" ht="15.75">
      <c r="A244" s="1" t="s">
        <v>49</v>
      </c>
    </row>
    <row r="246" ht="15.75">
      <c r="A246" s="1" t="s">
        <v>26</v>
      </c>
    </row>
    <row r="247" ht="15.75">
      <c r="A247" s="1" t="s">
        <v>21</v>
      </c>
    </row>
    <row r="248" spans="1:7" ht="15.75">
      <c r="A248" s="7" t="s">
        <v>31</v>
      </c>
      <c r="B248" s="8">
        <f aca="true" t="shared" si="50" ref="B248:G248">B138</f>
        <v>0.5325822168087698</v>
      </c>
      <c r="C248" s="8">
        <f t="shared" si="50"/>
        <v>0.8488621372031663</v>
      </c>
      <c r="D248" s="8">
        <f t="shared" si="50"/>
        <v>0.9275964391691395</v>
      </c>
      <c r="E248" s="8">
        <f t="shared" si="50"/>
        <v>0.9450735389821684</v>
      </c>
      <c r="F248" s="8">
        <f t="shared" si="50"/>
        <v>0.9491743512760026</v>
      </c>
      <c r="G248" s="8">
        <f t="shared" si="50"/>
        <v>0.959879206212252</v>
      </c>
    </row>
    <row r="249" spans="1:7" ht="15.75">
      <c r="A249" s="4" t="s">
        <v>3</v>
      </c>
      <c r="B249" s="2">
        <v>1</v>
      </c>
      <c r="C249" s="2">
        <v>2</v>
      </c>
      <c r="D249" s="2">
        <v>3</v>
      </c>
      <c r="E249" s="2">
        <v>4</v>
      </c>
      <c r="F249" s="2">
        <v>5</v>
      </c>
      <c r="G249" s="2">
        <v>6</v>
      </c>
    </row>
    <row r="250" spans="1:7" ht="15">
      <c r="A250">
        <v>1</v>
      </c>
      <c r="B250" s="15">
        <f aca="true" t="shared" si="51" ref="B250:G250">(B25-B$248)/B$141*SQRT(B15)</f>
        <v>0.30871614734944125</v>
      </c>
      <c r="C250" s="15">
        <f t="shared" si="51"/>
        <v>0.10271271388779325</v>
      </c>
      <c r="D250" s="15">
        <f t="shared" si="51"/>
        <v>-0.10709429676703278</v>
      </c>
      <c r="E250" s="15">
        <f t="shared" si="51"/>
        <v>-0.03308515659915965</v>
      </c>
      <c r="F250" s="15">
        <f t="shared" si="51"/>
        <v>0.13749653815066962</v>
      </c>
      <c r="G250" s="15">
        <f t="shared" si="51"/>
        <v>0.7275545575194845</v>
      </c>
    </row>
    <row r="251" spans="1:7" ht="15">
      <c r="A251">
        <v>2</v>
      </c>
      <c r="B251" s="15">
        <f aca="true" t="shared" si="52" ref="B251:C256">(B26-B$248)/B$141*SQRT(B16)</f>
        <v>-0.4733556494078518</v>
      </c>
      <c r="C251" s="15">
        <f t="shared" si="52"/>
        <v>-1.131419388921517</v>
      </c>
      <c r="D251" s="15">
        <f>(D26-D$248)/D$141*SQRT(D16)</f>
        <v>-1.3168750319610067</v>
      </c>
      <c r="E251" s="15">
        <f>(E26-E$248)/E$141*SQRT(E16)</f>
        <v>-1.5367298051846476</v>
      </c>
      <c r="F251" s="15">
        <f>(F26-F$248)/F$141*SQRT(F16)</f>
        <v>-1.1774324526340068</v>
      </c>
      <c r="G251" s="15">
        <f>(G26-G$248)/G$141*SQRT(G16)</f>
        <v>-0.6860498275144649</v>
      </c>
    </row>
    <row r="252" spans="1:6" ht="15">
      <c r="A252">
        <v>3</v>
      </c>
      <c r="B252" s="15">
        <f t="shared" si="52"/>
        <v>-0.43743333979185794</v>
      </c>
      <c r="C252" s="15">
        <f t="shared" si="52"/>
        <v>0.24623238890386945</v>
      </c>
      <c r="D252" s="15">
        <f>(D27-D$248)/D$141*SQRT(D17)</f>
        <v>-0.8049837573805992</v>
      </c>
      <c r="E252" s="15">
        <f>(E27-E$248)/E$141*SQRT(E17)</f>
        <v>0.6930838556663157</v>
      </c>
      <c r="F252" s="15">
        <f>(F27-F$248)/F$141*SQRT(F17)</f>
        <v>0.771198756145813</v>
      </c>
    </row>
    <row r="253" spans="1:5" ht="15">
      <c r="A253">
        <v>4</v>
      </c>
      <c r="B253" s="15">
        <f t="shared" si="52"/>
        <v>1.245438959085701</v>
      </c>
      <c r="C253" s="15">
        <f t="shared" si="52"/>
        <v>0.7953755697692644</v>
      </c>
      <c r="D253" s="15">
        <f>(D28-D$248)/D$141*SQRT(D18)</f>
        <v>0.6255034325518378</v>
      </c>
      <c r="E253" s="15">
        <f>(E28-E$248)/E$141*SQRT(E18)</f>
        <v>0.3962343338034675</v>
      </c>
    </row>
    <row r="254" spans="1:4" ht="15">
      <c r="A254">
        <v>5</v>
      </c>
      <c r="B254" s="15">
        <f t="shared" si="52"/>
        <v>1.2230468062538244</v>
      </c>
      <c r="C254" s="15">
        <f t="shared" si="52"/>
        <v>-1.372056492333194</v>
      </c>
      <c r="D254" s="15">
        <f>(D29-D$248)/D$141*SQRT(D19)</f>
        <v>1.1023237128978733</v>
      </c>
    </row>
    <row r="255" spans="1:3" ht="15">
      <c r="A255">
        <v>6</v>
      </c>
      <c r="B255" s="15">
        <f t="shared" si="52"/>
        <v>0.11895559285687603</v>
      </c>
      <c r="C255" s="15">
        <f t="shared" si="52"/>
        <v>1.064682375308951</v>
      </c>
    </row>
    <row r="256" spans="1:2" ht="15">
      <c r="A256">
        <v>7</v>
      </c>
      <c r="B256" s="15">
        <f t="shared" si="52"/>
        <v>-1.5582582323253884</v>
      </c>
    </row>
    <row r="259" ht="15.75">
      <c r="A259" s="1" t="s">
        <v>51</v>
      </c>
    </row>
    <row r="260" ht="15.75">
      <c r="A260" s="1" t="s">
        <v>59</v>
      </c>
    </row>
    <row r="261" spans="1:7" ht="15.75">
      <c r="A261" s="7" t="s">
        <v>34</v>
      </c>
      <c r="B261" s="8">
        <f aca="true" t="shared" si="53" ref="B261:G261">B155</f>
        <v>1.877644368210406</v>
      </c>
      <c r="C261" s="8">
        <f t="shared" si="53"/>
        <v>1.1780475959203496</v>
      </c>
      <c r="D261" s="8">
        <f t="shared" si="53"/>
        <v>1.0780550223928342</v>
      </c>
      <c r="E261" s="8">
        <f t="shared" si="53"/>
        <v>1.0581187164302437</v>
      </c>
      <c r="F261" s="8">
        <f t="shared" si="53"/>
        <v>1.0535472209670131</v>
      </c>
      <c r="G261" s="8">
        <f t="shared" si="53"/>
        <v>1.0417977528089888</v>
      </c>
    </row>
    <row r="262" spans="1:7" ht="15.75">
      <c r="A262" s="4" t="s">
        <v>3</v>
      </c>
      <c r="B262" s="2">
        <v>1</v>
      </c>
      <c r="C262" s="2">
        <v>2</v>
      </c>
      <c r="D262" s="2">
        <v>3</v>
      </c>
      <c r="E262" s="2">
        <v>4</v>
      </c>
      <c r="F262" s="2">
        <v>5</v>
      </c>
      <c r="G262">
        <f>F262+1</f>
        <v>6</v>
      </c>
    </row>
    <row r="263" spans="1:7" ht="15">
      <c r="A263">
        <v>1</v>
      </c>
      <c r="B263" s="15">
        <f aca="true" t="shared" si="54" ref="B263:G263">(B36-B$261)/B$158*SQRT(B4)</f>
        <v>-0.28866098657010797</v>
      </c>
      <c r="C263" s="15">
        <f t="shared" si="54"/>
        <v>-0.10001794763896635</v>
      </c>
      <c r="D263" s="15">
        <f t="shared" si="54"/>
        <v>0.10639976596017602</v>
      </c>
      <c r="E263" s="15">
        <f t="shared" si="54"/>
        <v>0.03251490977522256</v>
      </c>
      <c r="F263" s="15">
        <f t="shared" si="54"/>
        <v>-0.1355609412967846</v>
      </c>
      <c r="G263" s="15">
        <f t="shared" si="54"/>
        <v>-0.7263886352622954</v>
      </c>
    </row>
    <row r="264" spans="1:7" ht="15">
      <c r="A264">
        <v>2</v>
      </c>
      <c r="B264" s="15">
        <f aca="true" t="shared" si="55" ref="B264:C269">(B37-B$261)/B$158*SQRT(B5)</f>
        <v>0.4956551662137373</v>
      </c>
      <c r="C264" s="15">
        <f t="shared" si="55"/>
        <v>1.1676659304272206</v>
      </c>
      <c r="D264" s="15">
        <f>(D37-D$261)/D$158*SQRT(D5)</f>
        <v>1.3425284248727085</v>
      </c>
      <c r="E264" s="15">
        <f>(E37-E$261)/E$158*SQRT(E5)</f>
        <v>1.5467441497970968</v>
      </c>
      <c r="F264" s="15">
        <f>(F37-F$261)/F$158*SQRT(F5)</f>
        <v>1.1881441560021193</v>
      </c>
      <c r="G264" s="15">
        <f>(G37-G$261)/G$158*SQRT(G5)</f>
        <v>0.6872841847167589</v>
      </c>
    </row>
    <row r="265" spans="1:6" ht="15">
      <c r="A265">
        <v>3</v>
      </c>
      <c r="B265" s="15">
        <f t="shared" si="55"/>
        <v>0.4501563681793059</v>
      </c>
      <c r="C265" s="15">
        <f t="shared" si="55"/>
        <v>-0.23897921826188095</v>
      </c>
      <c r="D265" s="15">
        <f>(D38-D$261)/D$158*SQRT(D6)</f>
        <v>0.8077132933453203</v>
      </c>
      <c r="E265" s="15">
        <f>(E38-E$261)/E$158*SQRT(E6)</f>
        <v>-0.6754487284195211</v>
      </c>
      <c r="F265" s="15">
        <f>(F38-F$261)/F$158*SQRT(F6)</f>
        <v>-0.7549415181010655</v>
      </c>
    </row>
    <row r="266" spans="1:5" ht="15">
      <c r="A266">
        <v>4</v>
      </c>
      <c r="B266" s="15">
        <f t="shared" si="55"/>
        <v>-1.106147303353674</v>
      </c>
      <c r="C266" s="15">
        <f t="shared" si="55"/>
        <v>-0.7609597959643055</v>
      </c>
      <c r="D266" s="15">
        <f>(D39-D$261)/D$158*SQRT(D7)</f>
        <v>-0.6148716439075604</v>
      </c>
      <c r="E266" s="15">
        <f>(E39-E$261)/E$158*SQRT(E7)</f>
        <v>-0.38767812807433055</v>
      </c>
    </row>
    <row r="267" spans="1:4" ht="15">
      <c r="A267">
        <v>5</v>
      </c>
      <c r="B267" s="15">
        <f t="shared" si="55"/>
        <v>-1.076794578444448</v>
      </c>
      <c r="C267" s="15">
        <f t="shared" si="55"/>
        <v>1.4063358149593854</v>
      </c>
      <c r="D267" s="15">
        <f>(D40-D$261)/D$158*SQRT(D8)</f>
        <v>-1.0750947007050566</v>
      </c>
    </row>
    <row r="268" spans="1:3" ht="15">
      <c r="A268">
        <v>6</v>
      </c>
      <c r="B268" s="15">
        <f t="shared" si="55"/>
        <v>-0.11554181951122096</v>
      </c>
      <c r="C268" s="15">
        <f t="shared" si="55"/>
        <v>-1.0062809661307552</v>
      </c>
    </row>
    <row r="269" spans="1:2" ht="15">
      <c r="A269">
        <v>7</v>
      </c>
      <c r="B269" s="15">
        <f t="shared" si="55"/>
        <v>1.7527012587105928</v>
      </c>
    </row>
    <row r="271" ht="15.75">
      <c r="A271" s="1" t="s">
        <v>52</v>
      </c>
    </row>
    <row r="272" ht="15.75">
      <c r="A272" s="1" t="s">
        <v>0</v>
      </c>
    </row>
    <row r="273" spans="1:7" ht="15.75">
      <c r="A273" s="7" t="s">
        <v>32</v>
      </c>
      <c r="B273" s="8">
        <f aca="true" t="shared" si="56" ref="B273:G273">B79</f>
        <v>2.4366863905325444</v>
      </c>
      <c r="C273" s="8">
        <f t="shared" si="56"/>
        <v>1.13124246079614</v>
      </c>
      <c r="D273" s="8">
        <f t="shared" si="56"/>
        <v>1.0293450524525092</v>
      </c>
      <c r="E273" s="8">
        <f t="shared" si="56"/>
        <v>1.0207564575645756</v>
      </c>
      <c r="F273" s="8">
        <f t="shared" si="56"/>
        <v>1.0211106011932078</v>
      </c>
      <c r="G273" s="8">
        <f t="shared" si="56"/>
        <v>1.0137963843958135</v>
      </c>
    </row>
    <row r="274" spans="1:7" ht="15.75">
      <c r="A274" s="4" t="s">
        <v>3</v>
      </c>
      <c r="B274" s="2">
        <v>1</v>
      </c>
      <c r="C274" s="2">
        <v>2</v>
      </c>
      <c r="D274" s="2">
        <v>3</v>
      </c>
      <c r="E274" s="2">
        <v>4</v>
      </c>
      <c r="F274" s="2">
        <v>5</v>
      </c>
      <c r="G274" s="2">
        <v>6</v>
      </c>
    </row>
    <row r="275" spans="1:7" ht="15">
      <c r="A275">
        <v>1</v>
      </c>
      <c r="B275" s="26">
        <f>(B72-B$273)/B$172*SQRT(B4)</f>
        <v>1.240062341268747</v>
      </c>
      <c r="C275" s="26">
        <f>(C72-C$273)/C$172*SQRT(C4)</f>
        <v>-0.45449393499898794</v>
      </c>
      <c r="D275" s="26">
        <f>(D72-D$273)/D$172*SQRT(D4)</f>
        <v>-0.1780962141307176</v>
      </c>
      <c r="E275" s="26">
        <f>(E72-E$273)/E$172*SQRT(E4)</f>
        <v>0.8455865765826633</v>
      </c>
      <c r="F275" s="26">
        <f>(F72-F$273)/F$172*SQRT(F4)</f>
        <v>-0.7239431061395909</v>
      </c>
      <c r="G275" s="24">
        <f>(G72-G$273)/G226</f>
        <v>0</v>
      </c>
    </row>
    <row r="276" spans="1:7" ht="15">
      <c r="A276">
        <v>2</v>
      </c>
      <c r="B276" s="26">
        <f aca="true" t="shared" si="57" ref="B276:C280">(B73-B$273)/B$172*SQRT(B5)</f>
        <v>-0.40954245433444925</v>
      </c>
      <c r="C276" s="26">
        <f t="shared" si="57"/>
        <v>-0.2575004576786504</v>
      </c>
      <c r="D276" s="26">
        <f>(D73-D$273)/D$172*SQRT(D5)</f>
        <v>0.2925511555437942</v>
      </c>
      <c r="E276" s="26">
        <f>(E73-E$273)/E$172*SQRT(E5)</f>
        <v>0.5716526299207279</v>
      </c>
      <c r="F276" s="26">
        <f>(F73-F$273)/F$172*SQRT(F5)</f>
        <v>0.6898596807126514</v>
      </c>
      <c r="G276" s="25"/>
    </row>
    <row r="277" spans="1:7" ht="15">
      <c r="A277">
        <v>3</v>
      </c>
      <c r="B277" s="26">
        <f t="shared" si="57"/>
        <v>0.6277319062746155</v>
      </c>
      <c r="C277" s="26">
        <f t="shared" si="57"/>
        <v>0.0035192974344164696</v>
      </c>
      <c r="D277" s="26">
        <f>(D74-D$273)/D$172*SQRT(D6)</f>
        <v>1.2481174710715912</v>
      </c>
      <c r="E277" s="26">
        <f>(E74-E$273)/E$172*SQRT(E6)</f>
        <v>-0.9788751770312324</v>
      </c>
      <c r="F277" s="25"/>
      <c r="G277" s="25"/>
    </row>
    <row r="278" spans="1:7" ht="15">
      <c r="A278">
        <v>4</v>
      </c>
      <c r="B278" s="26">
        <f t="shared" si="57"/>
        <v>-0.4325206616326834</v>
      </c>
      <c r="C278" s="26">
        <f t="shared" si="57"/>
        <v>-0.9845264950008057</v>
      </c>
      <c r="D278" s="26">
        <f>(D75-D$273)/D$172*SQRT(D7)</f>
        <v>-1.151042283457976</v>
      </c>
      <c r="E278" s="25"/>
      <c r="F278" s="25"/>
      <c r="G278" s="25"/>
    </row>
    <row r="279" spans="1:7" ht="15">
      <c r="A279">
        <v>5</v>
      </c>
      <c r="B279" s="26">
        <f t="shared" si="57"/>
        <v>-1.3304156610561526</v>
      </c>
      <c r="C279" s="26">
        <f t="shared" si="57"/>
        <v>1.6606697361400364</v>
      </c>
      <c r="D279" s="25"/>
      <c r="E279" s="25"/>
      <c r="F279" s="25"/>
      <c r="G279" s="25"/>
    </row>
    <row r="280" spans="1:7" ht="15">
      <c r="A280">
        <v>6</v>
      </c>
      <c r="B280" s="26">
        <f t="shared" si="57"/>
        <v>0.9712842363525586</v>
      </c>
      <c r="C280" s="25"/>
      <c r="D280" s="25"/>
      <c r="E280" s="25"/>
      <c r="F280" s="25"/>
      <c r="G280" s="25"/>
    </row>
    <row r="282" ht="15.75">
      <c r="A282" s="1" t="s">
        <v>53</v>
      </c>
    </row>
    <row r="283" ht="15.75">
      <c r="A283" s="1" t="s">
        <v>1</v>
      </c>
    </row>
    <row r="284" spans="1:7" ht="15.75">
      <c r="A284" s="7" t="s">
        <v>32</v>
      </c>
      <c r="B284" s="8">
        <f aca="true" t="shared" si="58" ref="B284:G284">B90</f>
        <v>1.6520909957771421</v>
      </c>
      <c r="C284" s="8">
        <f t="shared" si="58"/>
        <v>1.018639798488665</v>
      </c>
      <c r="D284" s="8">
        <f t="shared" si="58"/>
        <v>0.9998698594482041</v>
      </c>
      <c r="E284" s="8">
        <f t="shared" si="58"/>
        <v>1.0110581092801387</v>
      </c>
      <c r="F284" s="8">
        <f t="shared" si="58"/>
        <v>0.99017513882956</v>
      </c>
      <c r="G284" s="8">
        <f t="shared" si="58"/>
        <v>0.9963336388634281</v>
      </c>
    </row>
    <row r="285" spans="1:7" ht="15.75">
      <c r="A285" s="4" t="s">
        <v>3</v>
      </c>
      <c r="B285" s="2">
        <v>1</v>
      </c>
      <c r="C285" s="2">
        <v>2</v>
      </c>
      <c r="D285" s="2">
        <v>3</v>
      </c>
      <c r="E285" s="2">
        <v>4</v>
      </c>
      <c r="F285" s="2">
        <v>5</v>
      </c>
      <c r="G285" s="2">
        <v>6</v>
      </c>
    </row>
    <row r="286" spans="1:6" ht="15">
      <c r="A286">
        <v>1</v>
      </c>
      <c r="B286" s="24">
        <f>(B83-B$284)/B$189*SQRT(B15)</f>
        <v>1.605020358116725</v>
      </c>
      <c r="C286" s="24">
        <f>(C83-C$284)/C$189*SQRT(C15)</f>
        <v>-0.07898062201029772</v>
      </c>
      <c r="D286" s="24">
        <f>(D83-D$284)/D$189*SQRT(D15)</f>
        <v>0.2215854298979098</v>
      </c>
      <c r="E286" s="24">
        <f>(E83-E$284)/E$189*SQRT(E15)</f>
        <v>1.1313480458679808</v>
      </c>
      <c r="F286" s="24">
        <f>(F83-F$284)/F$189*SQRT(F15)</f>
        <v>0.7318937885564191</v>
      </c>
    </row>
    <row r="287" spans="1:6" ht="15">
      <c r="A287">
        <v>2</v>
      </c>
      <c r="B287" s="24">
        <f aca="true" t="shared" si="59" ref="B287:C291">(B84-B$284)/B$189*SQRT(B16)</f>
        <v>-1.1837235333107972</v>
      </c>
      <c r="C287" s="24">
        <f t="shared" si="59"/>
        <v>-1.0391180363455126</v>
      </c>
      <c r="D287" s="24">
        <f>(D84-D$284)/D$189*SQRT(D16)</f>
        <v>0.2872210142665777</v>
      </c>
      <c r="E287" s="24">
        <f>(E84-E$284)/E$189*SQRT(E16)</f>
        <v>0.09628825346315596</v>
      </c>
      <c r="F287" s="24">
        <f>(F84-F$284)/F$189*SQRT(F16)</f>
        <v>-0.6814187275622323</v>
      </c>
    </row>
    <row r="288" spans="1:6" ht="15">
      <c r="A288">
        <v>3</v>
      </c>
      <c r="B288" s="24">
        <f t="shared" si="59"/>
        <v>-0.8463835806597761</v>
      </c>
      <c r="C288" s="24">
        <f t="shared" si="59"/>
        <v>1.5654939027071226</v>
      </c>
      <c r="D288" s="24">
        <f>(D85-D$284)/D$189*SQRT(D17)</f>
        <v>-1.4151199184082404</v>
      </c>
      <c r="E288" s="24">
        <f>(E85-E$284)/E$189*SQRT(E17)</f>
        <v>-0.8430777967398482</v>
      </c>
      <c r="F288" s="25"/>
    </row>
    <row r="289" spans="1:6" ht="15">
      <c r="A289">
        <v>4</v>
      </c>
      <c r="B289" s="24">
        <f t="shared" si="59"/>
        <v>0.29945071445198246</v>
      </c>
      <c r="C289" s="24">
        <f t="shared" si="59"/>
        <v>0.004806834076322337</v>
      </c>
      <c r="D289" s="24">
        <f>(D86-D$284)/D$189*SQRT(D18)</f>
        <v>0.9305050256419319</v>
      </c>
      <c r="E289" s="25"/>
      <c r="F289" s="25"/>
    </row>
    <row r="290" spans="1:6" ht="15">
      <c r="A290">
        <v>5</v>
      </c>
      <c r="B290" s="24">
        <f t="shared" si="59"/>
        <v>0.4581379920154257</v>
      </c>
      <c r="C290" s="24">
        <f t="shared" si="59"/>
        <v>-0.6805890851470494</v>
      </c>
      <c r="D290" s="25"/>
      <c r="E290" s="25"/>
      <c r="F290" s="25"/>
    </row>
    <row r="291" spans="1:6" ht="15">
      <c r="A291">
        <v>6</v>
      </c>
      <c r="B291" s="24">
        <f t="shared" si="59"/>
        <v>0.08235248018649814</v>
      </c>
      <c r="C291" s="25"/>
      <c r="D291" s="25"/>
      <c r="E291" s="25"/>
      <c r="F291" s="25"/>
    </row>
    <row r="294" ht="15.75">
      <c r="A294" s="1" t="s">
        <v>54</v>
      </c>
    </row>
    <row r="295" spans="1:3" ht="15">
      <c r="A295" t="s">
        <v>64</v>
      </c>
      <c r="B295" t="s">
        <v>62</v>
      </c>
      <c r="C295">
        <v>0.62</v>
      </c>
    </row>
    <row r="296" spans="1:3" ht="15">
      <c r="A296" t="s">
        <v>65</v>
      </c>
      <c r="B296" t="s">
        <v>63</v>
      </c>
      <c r="C296">
        <v>0.44</v>
      </c>
    </row>
    <row r="298" ht="15.75">
      <c r="A298" s="1" t="s">
        <v>79</v>
      </c>
    </row>
    <row r="299" spans="2:7" ht="15">
      <c r="B299" s="27" t="s">
        <v>71</v>
      </c>
      <c r="C299" s="27" t="s">
        <v>72</v>
      </c>
      <c r="D299" s="27" t="s">
        <v>73</v>
      </c>
      <c r="E299" s="27" t="s">
        <v>74</v>
      </c>
      <c r="F299" s="27" t="s">
        <v>75</v>
      </c>
      <c r="G299" s="27" t="s">
        <v>76</v>
      </c>
    </row>
    <row r="300" spans="1:7" ht="15">
      <c r="A300" s="28" t="s">
        <v>66</v>
      </c>
      <c r="B300" s="29">
        <f>B42</f>
        <v>2.4569471624266144</v>
      </c>
      <c r="C300" s="29">
        <f>C41</f>
        <v>1.0987531172069827</v>
      </c>
      <c r="D300" s="29">
        <f>D40</f>
        <v>1.0438898450946643</v>
      </c>
      <c r="E300" s="29">
        <f>E39</f>
        <v>1.0499145299145298</v>
      </c>
      <c r="F300" s="29">
        <f>F38</f>
        <v>1.0333778371161548</v>
      </c>
      <c r="G300" s="28"/>
    </row>
    <row r="301" spans="1:7" ht="15">
      <c r="A301" s="30" t="s">
        <v>67</v>
      </c>
      <c r="B301" s="31">
        <f>B261</f>
        <v>1.877644368210406</v>
      </c>
      <c r="C301" s="31">
        <f>C261</f>
        <v>1.1780475959203496</v>
      </c>
      <c r="D301" s="31">
        <f>D261</f>
        <v>1.0780550223928342</v>
      </c>
      <c r="E301" s="31">
        <f>E261</f>
        <v>1.0581187164302437</v>
      </c>
      <c r="F301" s="31">
        <f>F261</f>
        <v>1.0535472209670131</v>
      </c>
      <c r="G301" s="30"/>
    </row>
    <row r="302" spans="1:7" ht="15">
      <c r="A302" s="30" t="s">
        <v>68</v>
      </c>
      <c r="B302" s="32">
        <f aca="true" t="shared" si="60" ref="B302:G302">B79</f>
        <v>2.4366863905325444</v>
      </c>
      <c r="C302" s="32">
        <f t="shared" si="60"/>
        <v>1.13124246079614</v>
      </c>
      <c r="D302" s="32">
        <f t="shared" si="60"/>
        <v>1.0293450524525092</v>
      </c>
      <c r="E302" s="32">
        <f t="shared" si="60"/>
        <v>1.0207564575645756</v>
      </c>
      <c r="F302" s="32">
        <f t="shared" si="60"/>
        <v>1.0211106011932078</v>
      </c>
      <c r="G302" s="32">
        <f t="shared" si="60"/>
        <v>1.0137963843958135</v>
      </c>
    </row>
    <row r="303" spans="1:7" ht="15">
      <c r="A303" s="30" t="s">
        <v>69</v>
      </c>
      <c r="B303" s="31">
        <f>B172</f>
        <v>13.455930995221927</v>
      </c>
      <c r="C303" s="31">
        <f>C172</f>
        <v>3.6656420476750298</v>
      </c>
      <c r="D303" s="31">
        <f>D172</f>
        <v>0.4819578483421979</v>
      </c>
      <c r="E303" s="31">
        <f>E172</f>
        <v>0.21000289205574793</v>
      </c>
      <c r="F303" s="31">
        <f>F172</f>
        <v>0.4787308215099598</v>
      </c>
      <c r="G303" s="30"/>
    </row>
    <row r="304" spans="1:7" ht="15">
      <c r="A304" s="30" t="s">
        <v>70</v>
      </c>
      <c r="B304" s="31">
        <f>B158</f>
        <v>14.943012868841974</v>
      </c>
      <c r="C304" s="31">
        <f>C158</f>
        <v>4.9899463540238775</v>
      </c>
      <c r="D304" s="31">
        <f>D158</f>
        <v>2.1665564909118</v>
      </c>
      <c r="E304" s="31">
        <f>E158</f>
        <v>1.6186097734442852</v>
      </c>
      <c r="F304" s="31">
        <f>F158</f>
        <v>1.7910011108013153</v>
      </c>
      <c r="G304" s="30"/>
    </row>
    <row r="305" spans="1:7" ht="15">
      <c r="A305" s="6" t="s">
        <v>77</v>
      </c>
      <c r="B305" s="33">
        <f>B302+0.62*B303/B304*(B300-B301)</f>
        <v>2.760110874302551</v>
      </c>
      <c r="C305" s="33">
        <f>C302+0.62*C303/C304*(C300-C301)</f>
        <v>1.095127361371635</v>
      </c>
      <c r="D305" s="33">
        <f>D302+0.62*D303/D304*(D300-D301)</f>
        <v>1.0246329534359753</v>
      </c>
      <c r="E305" s="33">
        <f>E302+0.62*E303/E304*(E300-E301)</f>
        <v>1.0200965086302558</v>
      </c>
      <c r="F305" s="33">
        <f>F302+0.62*F303/F304*(F300-F301)</f>
        <v>1.017768036245557</v>
      </c>
      <c r="G305" s="33">
        <f>G302</f>
        <v>1.0137963843958135</v>
      </c>
    </row>
    <row r="306" spans="1:6" ht="15">
      <c r="A306" s="34" t="s">
        <v>78</v>
      </c>
      <c r="B306" s="35">
        <f>B10</f>
        <v>2044</v>
      </c>
      <c r="C306" s="35">
        <f>C9</f>
        <v>4010</v>
      </c>
      <c r="D306" s="35">
        <f>D8</f>
        <v>4648</v>
      </c>
      <c r="E306" s="35">
        <f>E7</f>
        <v>5850</v>
      </c>
      <c r="F306" s="35">
        <f>F6</f>
        <v>4494</v>
      </c>
    </row>
    <row r="307" spans="1:6" ht="15">
      <c r="A307" s="36" t="s">
        <v>82</v>
      </c>
      <c r="B307" s="37">
        <f>B306*B305</f>
        <v>5641.666627074414</v>
      </c>
      <c r="C307" s="37">
        <f>C306*C305</f>
        <v>4391.460719100256</v>
      </c>
      <c r="D307" s="37">
        <f>D306*D305</f>
        <v>4762.493967570413</v>
      </c>
      <c r="E307" s="37">
        <f>E306*E305</f>
        <v>5967.564575486997</v>
      </c>
      <c r="F307" s="37">
        <f>F306*F305</f>
        <v>4573.8495548875335</v>
      </c>
    </row>
    <row r="309" ht="15.75">
      <c r="A309" s="1" t="s">
        <v>80</v>
      </c>
    </row>
    <row r="310" spans="2:7" ht="15">
      <c r="B310" s="27" t="s">
        <v>71</v>
      </c>
      <c r="C310" s="27" t="s">
        <v>72</v>
      </c>
      <c r="D310" s="27" t="s">
        <v>73</v>
      </c>
      <c r="E310" s="27" t="s">
        <v>74</v>
      </c>
      <c r="F310" s="27" t="s">
        <v>75</v>
      </c>
      <c r="G310" s="27" t="s">
        <v>76</v>
      </c>
    </row>
    <row r="311" spans="1:7" ht="15">
      <c r="A311" s="28" t="s">
        <v>81</v>
      </c>
      <c r="B311" s="3">
        <f>B31</f>
        <v>0.40700915969733176</v>
      </c>
      <c r="C311" s="3">
        <f>C30</f>
        <v>0.9101225601452565</v>
      </c>
      <c r="D311" s="3">
        <f>D29</f>
        <v>0.9579554822753503</v>
      </c>
      <c r="E311" s="3">
        <f>E28</f>
        <v>0.9524584825789645</v>
      </c>
      <c r="F311" s="3">
        <f>F27</f>
        <v>0.9677002583979328</v>
      </c>
      <c r="G311" s="28"/>
    </row>
    <row r="312" spans="1:7" ht="15">
      <c r="A312" s="30" t="s">
        <v>83</v>
      </c>
      <c r="B312" s="29">
        <f>B248</f>
        <v>0.5325822168087698</v>
      </c>
      <c r="C312" s="29">
        <f>C248</f>
        <v>0.8488621372031663</v>
      </c>
      <c r="D312" s="29">
        <f>D248</f>
        <v>0.9275964391691395</v>
      </c>
      <c r="E312" s="29">
        <f>E248</f>
        <v>0.9450735389821684</v>
      </c>
      <c r="F312" s="29">
        <f>F248</f>
        <v>0.9491743512760026</v>
      </c>
      <c r="G312" s="30"/>
    </row>
    <row r="313" spans="1:7" ht="15">
      <c r="A313" s="30" t="s">
        <v>68</v>
      </c>
      <c r="B313" s="32">
        <f>B284</f>
        <v>1.6520909957771421</v>
      </c>
      <c r="C313" s="32">
        <f>C284</f>
        <v>1.018639798488665</v>
      </c>
      <c r="D313" s="32">
        <f>D284</f>
        <v>0.9998698594482041</v>
      </c>
      <c r="E313" s="32">
        <f>E284</f>
        <v>1.0110581092801387</v>
      </c>
      <c r="F313" s="32">
        <f>F284</f>
        <v>0.99017513882956</v>
      </c>
      <c r="G313" s="32" t="s">
        <v>84</v>
      </c>
    </row>
    <row r="314" spans="1:7" ht="15">
      <c r="A314" s="30" t="s">
        <v>85</v>
      </c>
      <c r="B314" s="31">
        <f>B189</f>
        <v>9.727399042052207</v>
      </c>
      <c r="C314" s="31">
        <f>C189</f>
        <v>2.544483826587067</v>
      </c>
      <c r="D314" s="31">
        <f>D189</f>
        <v>1.0040570068259194</v>
      </c>
      <c r="E314" s="31">
        <f>E189</f>
        <v>0.12009906391035471</v>
      </c>
      <c r="F314" s="31">
        <f>F189</f>
        <v>0.8603340249253048</v>
      </c>
      <c r="G314" s="30"/>
    </row>
    <row r="315" spans="1:7" ht="15">
      <c r="A315" s="30" t="s">
        <v>86</v>
      </c>
      <c r="B315" s="31">
        <f>B172</f>
        <v>13.455930995221927</v>
      </c>
      <c r="C315" s="31">
        <f>C172</f>
        <v>3.6656420476750298</v>
      </c>
      <c r="D315" s="31">
        <f>D172</f>
        <v>0.4819578483421979</v>
      </c>
      <c r="E315" s="31">
        <f>E172</f>
        <v>0.21000289205574793</v>
      </c>
      <c r="F315" s="31">
        <f>F172</f>
        <v>0.4787308215099598</v>
      </c>
      <c r="G315" s="30"/>
    </row>
    <row r="316" spans="1:7" ht="15">
      <c r="A316" s="6" t="s">
        <v>77</v>
      </c>
      <c r="B316" s="33">
        <f>B313+0.44*B314/B315*(B311-B312)</f>
        <v>1.6121487826526597</v>
      </c>
      <c r="C316" s="33">
        <f>C313+0.44*C314/C315*(C311-C312)</f>
        <v>1.0373501655888446</v>
      </c>
      <c r="D316" s="33">
        <f>D313+0.44*D314/D315*(D311-D312)</f>
        <v>1.0276983768687948</v>
      </c>
      <c r="E316" s="33">
        <f>E313+0.44*E314/E315*(E311-E312)</f>
        <v>1.0129164023441173</v>
      </c>
      <c r="F316" s="33">
        <f>F313+0.44*F314/F315*(F311-F312)</f>
        <v>1.0048241351137468</v>
      </c>
      <c r="G316" s="33" t="str">
        <f>G313</f>
        <v> </v>
      </c>
    </row>
    <row r="317" spans="1:6" ht="15">
      <c r="A317" s="34" t="s">
        <v>87</v>
      </c>
      <c r="B317" s="35">
        <f>B21</f>
        <v>5022</v>
      </c>
      <c r="C317" s="35">
        <f>C20</f>
        <v>4406</v>
      </c>
      <c r="D317" s="35">
        <f>D19</f>
        <v>4852</v>
      </c>
      <c r="E317" s="35">
        <f>E18</f>
        <v>6142</v>
      </c>
      <c r="F317" s="35">
        <f>F17</f>
        <v>4644</v>
      </c>
    </row>
    <row r="318" spans="1:6" ht="15">
      <c r="A318" s="36" t="s">
        <v>88</v>
      </c>
      <c r="B318" s="37">
        <f>B317*B316</f>
        <v>8096.211186481657</v>
      </c>
      <c r="C318" s="37">
        <f>C317*C316</f>
        <v>4570.564829584449</v>
      </c>
      <c r="D318" s="37">
        <f>D317*D316</f>
        <v>4986.392524567393</v>
      </c>
      <c r="E318" s="37">
        <f>E317*E316</f>
        <v>6221.332543197568</v>
      </c>
      <c r="F318" s="37">
        <f>F317*F316</f>
        <v>4666.40328346824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J25"/>
  <sheetViews>
    <sheetView workbookViewId="0" topLeftCell="A1">
      <selection activeCell="A19" sqref="A19"/>
    </sheetView>
  </sheetViews>
  <sheetFormatPr defaultColWidth="8.88671875" defaultRowHeight="15"/>
  <sheetData>
    <row r="18" ht="15">
      <c r="A18" t="s">
        <v>10</v>
      </c>
    </row>
    <row r="19" spans="2:10" ht="15">
      <c r="B19">
        <v>1</v>
      </c>
      <c r="C19" s="3">
        <f aca="true" t="shared" si="0" ref="C19:C25">AVERAGE(D19:J19)</f>
        <v>0.544955386384554</v>
      </c>
      <c r="D19" s="3">
        <v>0.588957055214724</v>
      </c>
      <c r="E19" s="3">
        <v>0.46963123644251625</v>
      </c>
      <c r="F19" s="3">
        <v>0.48622589531680444</v>
      </c>
      <c r="G19" s="3">
        <v>0.6527698458023986</v>
      </c>
      <c r="H19" s="3">
        <v>0.6642958748221907</v>
      </c>
      <c r="I19" s="3">
        <v>0.5457986373959122</v>
      </c>
      <c r="J19" s="3">
        <v>0.40700915969733176</v>
      </c>
    </row>
    <row r="20" spans="2:10" ht="15">
      <c r="B20">
        <v>2</v>
      </c>
      <c r="C20" s="3">
        <f t="shared" si="0"/>
        <v>0.8426758273168442</v>
      </c>
      <c r="D20" s="3">
        <v>0.8574144486692015</v>
      </c>
      <c r="E20" s="3">
        <v>0.7633228840125392</v>
      </c>
      <c r="F20" s="3">
        <v>0.8631143775838309</v>
      </c>
      <c r="G20" s="3">
        <v>0.8882175226586103</v>
      </c>
      <c r="H20" s="3">
        <v>0.7738631708316264</v>
      </c>
      <c r="I20" s="3">
        <v>0.9101225601452565</v>
      </c>
      <c r="J20" s="3"/>
    </row>
    <row r="21" spans="2:10" ht="15">
      <c r="B21">
        <v>3</v>
      </c>
      <c r="C21" s="3">
        <f t="shared" si="0"/>
        <v>0.9211784550108806</v>
      </c>
      <c r="D21" s="3">
        <v>0.9231490159325211</v>
      </c>
      <c r="E21" s="3">
        <v>0.8767234387672344</v>
      </c>
      <c r="F21" s="3">
        <v>0.9050659855257557</v>
      </c>
      <c r="G21" s="3">
        <v>0.942998352553542</v>
      </c>
      <c r="H21" s="3">
        <v>0.9579554822753503</v>
      </c>
      <c r="I21" s="3"/>
      <c r="J21" s="3"/>
    </row>
    <row r="22" spans="2:10" ht="15">
      <c r="B22">
        <v>4</v>
      </c>
      <c r="C22" s="3">
        <f t="shared" si="0"/>
        <v>0.9391220833313083</v>
      </c>
      <c r="D22" s="3">
        <v>0.9440298507462687</v>
      </c>
      <c r="E22" s="3">
        <v>0.9</v>
      </c>
      <c r="F22" s="3">
        <v>0.96</v>
      </c>
      <c r="G22" s="3">
        <v>0.9524584825789645</v>
      </c>
      <c r="H22" s="3"/>
      <c r="I22" s="3"/>
      <c r="J22" s="3"/>
    </row>
    <row r="23" spans="2:10" ht="15">
      <c r="B23">
        <v>5</v>
      </c>
      <c r="C23" s="3">
        <f t="shared" si="0"/>
        <v>0.9441293012489945</v>
      </c>
      <c r="D23" s="3">
        <v>0.954001839926403</v>
      </c>
      <c r="E23" s="3">
        <v>0.9106858054226475</v>
      </c>
      <c r="F23" s="3">
        <v>0.9677002583979328</v>
      </c>
      <c r="G23" s="3"/>
      <c r="H23" s="3"/>
      <c r="I23" s="3"/>
      <c r="J23" s="3"/>
    </row>
    <row r="24" spans="2:10" ht="15">
      <c r="B24">
        <v>6</v>
      </c>
      <c r="C24" s="3">
        <f t="shared" si="0"/>
        <v>0.9600708023041002</v>
      </c>
      <c r="D24" s="3">
        <v>0.9633363886342805</v>
      </c>
      <c r="E24" s="3">
        <v>0.9568052159739201</v>
      </c>
      <c r="F24" s="3"/>
      <c r="G24" s="3"/>
      <c r="H24" s="3"/>
      <c r="I24" s="3"/>
      <c r="J24" s="3"/>
    </row>
    <row r="25" spans="2:10" ht="15">
      <c r="B25">
        <v>7</v>
      </c>
      <c r="C25" s="3">
        <f t="shared" si="0"/>
        <v>0.9802207911683533</v>
      </c>
      <c r="D25" s="3">
        <v>0.9802207911683533</v>
      </c>
      <c r="E25" s="3"/>
      <c r="F25" s="3"/>
      <c r="G25" s="3"/>
      <c r="H25" s="3"/>
      <c r="I25" s="3"/>
      <c r="J25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5"/>
  <sheetViews>
    <sheetView workbookViewId="0" topLeftCell="A34">
      <selection activeCell="B40" sqref="B40:C55"/>
    </sheetView>
  </sheetViews>
  <sheetFormatPr defaultColWidth="8.88671875" defaultRowHeight="15"/>
  <sheetData>
    <row r="2" spans="1:3" ht="15">
      <c r="A2" s="6" t="s">
        <v>13</v>
      </c>
      <c r="B2" s="6" t="s">
        <v>14</v>
      </c>
      <c r="C2" s="6" t="s">
        <v>15</v>
      </c>
    </row>
    <row r="3" spans="1:3" ht="15">
      <c r="A3">
        <v>1</v>
      </c>
      <c r="B3">
        <v>0.588957055214724</v>
      </c>
      <c r="C3">
        <v>3.1319444444444446</v>
      </c>
    </row>
    <row r="4" spans="1:3" ht="15">
      <c r="A4">
        <v>1</v>
      </c>
      <c r="B4">
        <v>0.46963123644251625</v>
      </c>
      <c r="C4">
        <v>2.2494226327944573</v>
      </c>
    </row>
    <row r="5" spans="1:3" ht="15">
      <c r="A5">
        <v>1</v>
      </c>
      <c r="B5">
        <v>0.48622589531680444</v>
      </c>
      <c r="C5">
        <v>2.6614730878186967</v>
      </c>
    </row>
    <row r="6" spans="1:3" ht="15">
      <c r="A6">
        <v>1</v>
      </c>
      <c r="B6">
        <v>0.6527698458023986</v>
      </c>
      <c r="C6">
        <v>2.3149606299212597</v>
      </c>
    </row>
    <row r="7" spans="1:3" ht="15">
      <c r="A7">
        <v>1</v>
      </c>
      <c r="B7">
        <v>0.6642958748221907</v>
      </c>
      <c r="C7">
        <v>2.0224839400428265</v>
      </c>
    </row>
    <row r="8" spans="1:3" ht="15">
      <c r="A8">
        <v>1</v>
      </c>
      <c r="B8">
        <v>0.5457986373959122</v>
      </c>
      <c r="C8">
        <v>2.780859916782247</v>
      </c>
    </row>
    <row r="9" spans="1:3" ht="15">
      <c r="A9">
        <v>2</v>
      </c>
      <c r="B9">
        <v>0.8574144486692015</v>
      </c>
      <c r="C9">
        <v>1.0920177383592018</v>
      </c>
    </row>
    <row r="10" spans="1:3" ht="15">
      <c r="A10">
        <v>2</v>
      </c>
      <c r="B10">
        <v>0.7633228840125392</v>
      </c>
      <c r="C10">
        <v>1.1098562628336757</v>
      </c>
    </row>
    <row r="11" spans="1:3" ht="15">
      <c r="A11">
        <v>2</v>
      </c>
      <c r="B11">
        <v>0.8631143775838309</v>
      </c>
      <c r="C11">
        <v>1.1314529004789782</v>
      </c>
    </row>
    <row r="12" spans="1:3" ht="15">
      <c r="A12">
        <v>2</v>
      </c>
      <c r="B12">
        <v>0.8882175226586103</v>
      </c>
      <c r="C12">
        <v>1.0816326530612246</v>
      </c>
    </row>
    <row r="13" spans="1:3" ht="15">
      <c r="A13">
        <v>2</v>
      </c>
      <c r="B13">
        <v>0.7738631708316264</v>
      </c>
      <c r="C13">
        <v>1.2302805717310747</v>
      </c>
    </row>
    <row r="14" spans="1:3" ht="15">
      <c r="A14">
        <v>3</v>
      </c>
      <c r="B14">
        <v>0.9231490159325211</v>
      </c>
      <c r="C14">
        <v>1.0274111675126905</v>
      </c>
    </row>
    <row r="15" spans="1:3" ht="15">
      <c r="A15">
        <v>3</v>
      </c>
      <c r="B15">
        <v>0.8767234387672344</v>
      </c>
      <c r="C15">
        <v>1.032377428307123</v>
      </c>
    </row>
    <row r="16" spans="1:3" ht="15">
      <c r="A16">
        <v>3</v>
      </c>
      <c r="B16">
        <v>0.9050659855257557</v>
      </c>
      <c r="C16">
        <v>1.0385700846660395</v>
      </c>
    </row>
    <row r="17" spans="1:3" ht="15">
      <c r="A17">
        <v>3</v>
      </c>
      <c r="B17">
        <v>0.942998352553542</v>
      </c>
      <c r="C17">
        <v>1.0220125786163523</v>
      </c>
    </row>
    <row r="18" spans="1:2" ht="15">
      <c r="A18">
        <v>3</v>
      </c>
      <c r="B18">
        <v>0.9579554822753503</v>
      </c>
    </row>
    <row r="21" spans="1:3" ht="15">
      <c r="A21" s="6" t="s">
        <v>13</v>
      </c>
      <c r="B21" s="6" t="s">
        <v>14</v>
      </c>
      <c r="C21" s="6" t="s">
        <v>16</v>
      </c>
    </row>
    <row r="22" spans="1:3" ht="15">
      <c r="A22">
        <v>1</v>
      </c>
      <c r="B22">
        <v>0.588957055214724</v>
      </c>
      <c r="C22">
        <v>2.1513292433537834</v>
      </c>
    </row>
    <row r="23" spans="1:3" ht="15">
      <c r="A23">
        <v>1</v>
      </c>
      <c r="B23">
        <v>0.46963123644251625</v>
      </c>
      <c r="C23">
        <v>1.383947939262473</v>
      </c>
    </row>
    <row r="24" spans="1:3" ht="15">
      <c r="A24">
        <v>1</v>
      </c>
      <c r="B24">
        <v>0.48622589531680444</v>
      </c>
      <c r="C24">
        <v>1.4993112947658402</v>
      </c>
    </row>
    <row r="25" spans="1:3" ht="15">
      <c r="A25">
        <v>1</v>
      </c>
      <c r="B25">
        <v>0.6527698458023986</v>
      </c>
      <c r="C25">
        <v>1.701313535122787</v>
      </c>
    </row>
    <row r="26" spans="1:3" ht="15">
      <c r="A26">
        <v>1</v>
      </c>
      <c r="B26">
        <v>0.6642958748221907</v>
      </c>
      <c r="C26">
        <v>1.736130867709815</v>
      </c>
    </row>
    <row r="27" spans="1:3" ht="15">
      <c r="A27">
        <v>2</v>
      </c>
      <c r="B27">
        <v>0.8574144486692015</v>
      </c>
      <c r="C27">
        <v>1.0142585551330798</v>
      </c>
    </row>
    <row r="28" spans="1:3" ht="15">
      <c r="A28">
        <v>2</v>
      </c>
      <c r="B28">
        <v>0.7633228840125392</v>
      </c>
      <c r="C28">
        <v>0.9663009404388715</v>
      </c>
    </row>
    <row r="29" spans="1:3" ht="15">
      <c r="A29">
        <v>2</v>
      </c>
      <c r="B29">
        <v>0.8631143775838309</v>
      </c>
      <c r="C29">
        <v>1.079007808911346</v>
      </c>
    </row>
    <row r="30" spans="1:3" ht="15">
      <c r="A30">
        <v>2</v>
      </c>
      <c r="B30">
        <v>0.8882175226586103</v>
      </c>
      <c r="C30">
        <v>1.0187982544478014</v>
      </c>
    </row>
    <row r="31" spans="1:3" ht="15">
      <c r="A31">
        <v>2</v>
      </c>
      <c r="B31">
        <v>0.7738631708316264</v>
      </c>
      <c r="C31">
        <v>0.9938549774682507</v>
      </c>
    </row>
    <row r="32" spans="1:3" ht="15">
      <c r="A32">
        <v>3</v>
      </c>
      <c r="B32">
        <v>0.8767234387672344</v>
      </c>
      <c r="C32">
        <v>1.0046860356138707</v>
      </c>
    </row>
    <row r="33" spans="1:3" ht="15">
      <c r="A33">
        <v>3</v>
      </c>
      <c r="B33">
        <v>0.9050659855257557</v>
      </c>
      <c r="C33">
        <v>1.0056772100567721</v>
      </c>
    </row>
    <row r="34" spans="1:3" ht="15">
      <c r="A34">
        <v>3</v>
      </c>
      <c r="B34">
        <v>0.942998352553542</v>
      </c>
      <c r="C34">
        <v>0.9791400595998297</v>
      </c>
    </row>
    <row r="35" spans="1:3" ht="15">
      <c r="A35">
        <v>3</v>
      </c>
      <c r="B35">
        <v>0.9579554822753503</v>
      </c>
      <c r="C35">
        <v>1.0118616144975288</v>
      </c>
    </row>
    <row r="40" spans="1:3" ht="15.75">
      <c r="A40" s="13" t="s">
        <v>13</v>
      </c>
      <c r="B40" s="2" t="s">
        <v>22</v>
      </c>
      <c r="C40" s="2" t="s">
        <v>23</v>
      </c>
    </row>
    <row r="41" spans="1:3" ht="15">
      <c r="A41">
        <v>1</v>
      </c>
      <c r="B41">
        <v>0.10832252808507617</v>
      </c>
      <c r="C41">
        <v>1.4895924532480833</v>
      </c>
    </row>
    <row r="42" spans="1:3" ht="15">
      <c r="A42">
        <v>1</v>
      </c>
      <c r="B42">
        <v>-0.18543165667358508</v>
      </c>
      <c r="C42">
        <v>-0.6829840937260045</v>
      </c>
    </row>
    <row r="43" spans="1:3" ht="15">
      <c r="A43">
        <v>1</v>
      </c>
      <c r="B43">
        <v>-0.14457921971465268</v>
      </c>
      <c r="C43">
        <v>0.33139440994174285</v>
      </c>
    </row>
    <row r="44" spans="1:3" ht="15">
      <c r="A44">
        <v>1</v>
      </c>
      <c r="B44">
        <v>0.2654157244204154</v>
      </c>
      <c r="C44">
        <v>-0.521643814524138</v>
      </c>
    </row>
    <row r="45" spans="1:3" ht="15">
      <c r="A45">
        <v>1</v>
      </c>
      <c r="B45">
        <v>0.2937902982808906</v>
      </c>
      <c r="C45">
        <v>-1.241657743447304</v>
      </c>
    </row>
    <row r="46" spans="1:3" ht="15">
      <c r="A46">
        <v>1</v>
      </c>
      <c r="B46">
        <v>0.002075900387168625</v>
      </c>
      <c r="C46">
        <v>0.6252987885076137</v>
      </c>
    </row>
    <row r="47" spans="1:3" ht="15">
      <c r="A47">
        <v>2</v>
      </c>
      <c r="B47">
        <v>0.24700601947205394</v>
      </c>
      <c r="C47">
        <v>-0.6205942575436918</v>
      </c>
    </row>
    <row r="48" spans="1:3" ht="15">
      <c r="A48">
        <v>2</v>
      </c>
      <c r="B48">
        <v>-1.329883860260313</v>
      </c>
      <c r="C48">
        <v>-0.32163665368409594</v>
      </c>
    </row>
    <row r="49" spans="1:3" ht="15">
      <c r="A49">
        <v>2</v>
      </c>
      <c r="B49">
        <v>0.34253169441933157</v>
      </c>
      <c r="C49">
        <v>0.040303542160157614</v>
      </c>
    </row>
    <row r="50" spans="1:3" ht="15">
      <c r="A50">
        <v>2</v>
      </c>
      <c r="B50">
        <v>0.7632377966328225</v>
      </c>
      <c r="C50">
        <v>-0.7946389337725734</v>
      </c>
    </row>
    <row r="51" spans="1:3" ht="15">
      <c r="A51">
        <v>2</v>
      </c>
      <c r="B51">
        <v>-1.1532381463204489</v>
      </c>
      <c r="C51">
        <v>1.6965663028402036</v>
      </c>
    </row>
    <row r="52" spans="1:3" ht="15">
      <c r="A52">
        <v>3</v>
      </c>
      <c r="B52">
        <v>0.27908435283135063</v>
      </c>
      <c r="C52">
        <v>-0.37979327746661046</v>
      </c>
    </row>
    <row r="53" spans="1:3" ht="15">
      <c r="A53">
        <v>3</v>
      </c>
      <c r="B53">
        <v>-6.296024295527277</v>
      </c>
      <c r="C53">
        <v>0.3235626373822724</v>
      </c>
    </row>
    <row r="54" spans="1:3" ht="15">
      <c r="A54">
        <v>3</v>
      </c>
      <c r="B54">
        <v>-2.2819584359906133</v>
      </c>
      <c r="C54">
        <v>1.2006091033176547</v>
      </c>
    </row>
    <row r="55" spans="1:3" ht="15">
      <c r="A55">
        <v>3</v>
      </c>
      <c r="B55">
        <v>3.0902835419421844</v>
      </c>
      <c r="C55">
        <v>-1.1443784632332852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24" sqref="A24"/>
    </sheetView>
  </sheetViews>
  <sheetFormatPr defaultColWidth="8.88671875" defaultRowHeight="15"/>
  <sheetData>
    <row r="2" spans="1:8" ht="15">
      <c r="A2" t="s">
        <v>15</v>
      </c>
      <c r="B2" t="s">
        <v>60</v>
      </c>
      <c r="H2">
        <v>-0.7263886352622954</v>
      </c>
    </row>
    <row r="3" spans="1:8" ht="15">
      <c r="A3">
        <v>1.240062341268747</v>
      </c>
      <c r="B3">
        <v>-0.28866098657010797</v>
      </c>
      <c r="H3">
        <v>0.6872841847167589</v>
      </c>
    </row>
    <row r="4" spans="1:7" ht="15">
      <c r="A4">
        <v>-0.40954245433444925</v>
      </c>
      <c r="B4">
        <v>0.4956551662137373</v>
      </c>
      <c r="G4">
        <v>-0.7549415181010655</v>
      </c>
    </row>
    <row r="5" spans="1:6" ht="15">
      <c r="A5">
        <v>0.6277319062746155</v>
      </c>
      <c r="B5">
        <v>0.4501563681793059</v>
      </c>
      <c r="F5">
        <v>-0.38767812807433055</v>
      </c>
    </row>
    <row r="6" spans="1:5" ht="15">
      <c r="A6">
        <v>-0.4325206616326834</v>
      </c>
      <c r="B6">
        <v>-1.106147303353674</v>
      </c>
      <c r="E6">
        <v>-1.0750947007050566</v>
      </c>
    </row>
    <row r="7" spans="1:4" ht="15">
      <c r="A7">
        <v>-1.3304156610561526</v>
      </c>
      <c r="B7">
        <v>-1.076794578444448</v>
      </c>
      <c r="D7">
        <v>-1.0062809661307552</v>
      </c>
    </row>
    <row r="8" spans="1:3" ht="15">
      <c r="A8">
        <v>0.9712842363525586</v>
      </c>
      <c r="B8">
        <v>-0.11554181951122096</v>
      </c>
      <c r="C8">
        <v>1.7527012587105928</v>
      </c>
    </row>
    <row r="9" spans="1:2" ht="15">
      <c r="A9">
        <v>-0.45449393499898794</v>
      </c>
      <c r="B9">
        <v>-0.10001794763896635</v>
      </c>
    </row>
    <row r="10" spans="1:2" ht="15">
      <c r="A10">
        <v>-0.2575004576786504</v>
      </c>
      <c r="B10">
        <v>1.1676659304272206</v>
      </c>
    </row>
    <row r="11" spans="1:2" ht="15">
      <c r="A11">
        <v>0.0035192974344164696</v>
      </c>
      <c r="B11">
        <v>-0.23897921826188095</v>
      </c>
    </row>
    <row r="12" spans="1:2" ht="15">
      <c r="A12">
        <v>-0.9845264950008057</v>
      </c>
      <c r="B12">
        <v>-0.7609597959643055</v>
      </c>
    </row>
    <row r="13" spans="1:2" ht="15">
      <c r="A13">
        <v>1.6606697361400364</v>
      </c>
      <c r="B13">
        <v>1.4063358149593854</v>
      </c>
    </row>
    <row r="14" spans="1:2" ht="15">
      <c r="A14">
        <v>-0.1780962141307176</v>
      </c>
      <c r="B14">
        <v>0.10639976596017602</v>
      </c>
    </row>
    <row r="15" spans="1:2" ht="15">
      <c r="A15">
        <v>0.2925511555437942</v>
      </c>
      <c r="B15">
        <v>1.3425284248727085</v>
      </c>
    </row>
    <row r="16" spans="1:2" ht="15">
      <c r="A16">
        <v>1.2481174710715912</v>
      </c>
      <c r="B16">
        <v>0.8077132933453203</v>
      </c>
    </row>
    <row r="17" spans="1:2" ht="15">
      <c r="A17">
        <v>-1.151042283457976</v>
      </c>
      <c r="B17">
        <v>-0.6148716439075604</v>
      </c>
    </row>
    <row r="18" spans="1:2" ht="15">
      <c r="A18">
        <v>0.8455865765826633</v>
      </c>
      <c r="B18">
        <v>0.03251490977522256</v>
      </c>
    </row>
    <row r="19" spans="1:2" ht="15">
      <c r="A19">
        <v>0.5716526299207279</v>
      </c>
      <c r="B19">
        <v>1.5467441497970968</v>
      </c>
    </row>
    <row r="20" spans="1:2" ht="15">
      <c r="A20">
        <v>-0.9788751770312324</v>
      </c>
      <c r="B20">
        <v>-0.6754487284195211</v>
      </c>
    </row>
    <row r="21" spans="1:2" ht="15">
      <c r="A21">
        <v>-0.7239431061395909</v>
      </c>
      <c r="B21">
        <v>-0.1355609412967846</v>
      </c>
    </row>
    <row r="22" spans="1:2" ht="15">
      <c r="A22">
        <v>0.6898596807126514</v>
      </c>
      <c r="B22">
        <v>1.1881441560021193</v>
      </c>
    </row>
    <row r="24" spans="1:2" ht="15">
      <c r="A24" t="s">
        <v>61</v>
      </c>
      <c r="B24">
        <f>CORREL(A3:A22,B3:B22)</f>
        <v>0.6151434210487171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 Analytics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Francis</dc:creator>
  <cp:keywords/>
  <dc:description/>
  <cp:lastModifiedBy>Cecily Marx</cp:lastModifiedBy>
  <dcterms:created xsi:type="dcterms:W3CDTF">2010-04-01T19:16:18Z</dcterms:created>
  <dcterms:modified xsi:type="dcterms:W3CDTF">2010-05-03T15:15:14Z</dcterms:modified>
  <cp:category/>
  <cp:version/>
  <cp:contentType/>
  <cp:contentStatus/>
</cp:coreProperties>
</file>